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4/KS/GW_Model_Input/CIR/"/>
    </mc:Choice>
  </mc:AlternateContent>
  <xr:revisionPtr revIDLastSave="33" documentId="8_{A002D81E-0CC1-48B5-B9AF-9308121CB226}" xr6:coauthVersionLast="47" xr6:coauthVersionMax="47" xr10:uidLastSave="{6A727988-5C83-4AB6-9DC1-EDB722B6041A}"/>
  <bookViews>
    <workbookView xWindow="1395" yWindow="862" windowWidth="18578" windowHeight="11146" xr2:uid="{4D44524A-5C7A-47DC-9E75-5E1BE45DB371}"/>
  </bookViews>
  <sheets>
    <sheet name="summary_by_COUNTY_for2024" sheetId="5" r:id="rId1"/>
    <sheet name="station_locations" sheetId="2" r:id="rId2"/>
    <sheet name="KSNE_stations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CanalCUPercent">[1]INPUT!$C$148</definedName>
    <definedName name="cn_eff" localSheetId="1">[2]results_COUNTY!$AH$4</definedName>
    <definedName name="cn_eff">[3]results_COUNTY!$AH$4</definedName>
    <definedName name="CN_W" localSheetId="1">[2]results_COUNTY!$AE$4</definedName>
    <definedName name="CN_W">[3]results_COUNTY!$AE$4</definedName>
    <definedName name="_xlnm.Database">#REF!</definedName>
    <definedName name="dates" localSheetId="1">[2]Frost!$A$8:$O$15</definedName>
    <definedName name="dates">[3]Frost!$A$8:$O$15</definedName>
    <definedName name="dc_eff" localSheetId="1">[2]results_COUNTY!$AH$5</definedName>
    <definedName name="dc_eff">[3]results_COUNTY!$AH$5</definedName>
    <definedName name="DC_W" localSheetId="1">[2]results_COUNTY!$AE$5</definedName>
    <definedName name="DC_W">[3]results_COUNTY!$AE$5</definedName>
    <definedName name="MI_CUPercent">[1]INPUT!$C$150</definedName>
    <definedName name="nt_eff" localSheetId="1">[2]results_COUNTY!$AH$6</definedName>
    <definedName name="nt_eff">[3]results_COUNTY!$AH$6</definedName>
    <definedName name="NT_W" localSheetId="1">[2]results_COUNTY!$AE$6</definedName>
    <definedName name="NT_W">[3]results_COUNTY!$AE$6</definedName>
    <definedName name="pl_eff" localSheetId="1">[2]results_COUNTY!$AH$7</definedName>
    <definedName name="pl_eff">[3]results_COUNTY!$AH$7</definedName>
    <definedName name="PL_W" localSheetId="1">[2]results_COUNTY!$AE$7</definedName>
    <definedName name="PL_W">[3]results_COUNTY!$AE$7</definedName>
    <definedName name="PumperCUPercent">[1]INPUT!$C$149</definedName>
    <definedName name="ra_eff" localSheetId="1">[2]results_COUNTY!$AH$8</definedName>
    <definedName name="ra_eff">[3]results_COUNTY!$AH$8</definedName>
    <definedName name="RA_W" localSheetId="1">[2]results_COUNTY!$AE$8</definedName>
    <definedName name="RA_W">[3]results_COUNTY!$AE$8</definedName>
    <definedName name="rech">#REF!</definedName>
    <definedName name="recharge">[4]rech!$A$19:$L$34</definedName>
    <definedName name="sd_eff" localSheetId="1">[2]results_COUNTY!$AH$9</definedName>
    <definedName name="sd_eff">[3]results_COUNTY!$AH$9</definedName>
    <definedName name="SD_W" localSheetId="1">[2]results_COUNTY!$AE$9</definedName>
    <definedName name="SD_W">[3]results_COUNTY!$AE$9</definedName>
    <definedName name="sh_eff" localSheetId="1">[2]results_COUNTY!$AH$10</definedName>
    <definedName name="sh_eff">[3]results_COUNTY!$AH$10</definedName>
    <definedName name="th_eff" localSheetId="1">[2]results_COUNTY!$AH$11</definedName>
    <definedName name="th_eff">[3]results_COUNTY!$AH$11</definedName>
    <definedName name="TH_W" localSheetId="1">[2]results_COUNTY!$AE$11</definedName>
    <definedName name="TH_W">[3]results_COUNTY!$AE$11</definedName>
    <definedName name="tr_eff" localSheetId="1">[2]results_COUNTY!$AH$12</definedName>
    <definedName name="tr_eff">[3]results_COUNTY!$AH$12</definedName>
    <definedName name="TR_W" localSheetId="1">[2]results_COUNTY!$AE$12</definedName>
    <definedName name="TR_W">[3]results_COUNTY!$AE$12</definedName>
    <definedName name="type">#REF!</definedName>
    <definedName name="V2v4602">#REF!</definedName>
    <definedName name="x">[5]rech!$A$5:$C$12</definedName>
    <definedName name="year" localSheetId="1">[2]NOTES!$B$2</definedName>
    <definedName name="year">[3]NOTES!$B$2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5" l="1"/>
  <c r="G56" i="5"/>
  <c r="F56" i="5"/>
  <c r="E56" i="5"/>
  <c r="D56" i="5"/>
  <c r="C56" i="5"/>
  <c r="B56" i="5"/>
  <c r="H55" i="5"/>
  <c r="J55" i="5" s="1"/>
  <c r="H54" i="5"/>
  <c r="J54" i="5" s="1"/>
  <c r="H53" i="5"/>
  <c r="J53" i="5" s="1"/>
  <c r="H52" i="5"/>
  <c r="J52" i="5" s="1"/>
  <c r="H51" i="5"/>
  <c r="J51" i="5" s="1"/>
  <c r="H50" i="5"/>
  <c r="J50" i="5" s="1"/>
  <c r="H49" i="5"/>
  <c r="J49" i="5" s="1"/>
  <c r="H48" i="5"/>
  <c r="J48" i="5" s="1"/>
  <c r="H47" i="5"/>
  <c r="J47" i="5" s="1"/>
  <c r="H46" i="5"/>
  <c r="J46" i="5" s="1"/>
  <c r="H45" i="5"/>
  <c r="J45" i="5" s="1"/>
  <c r="H44" i="5"/>
  <c r="J44" i="5" s="1"/>
  <c r="H43" i="5"/>
  <c r="J43" i="5" s="1"/>
  <c r="H42" i="5"/>
  <c r="J42" i="5" s="1"/>
  <c r="H41" i="5"/>
  <c r="J41" i="5" s="1"/>
  <c r="H40" i="5"/>
  <c r="J40" i="5" s="1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  <c r="Z18" i="5"/>
  <c r="X18" i="5"/>
  <c r="W18" i="5"/>
  <c r="V18" i="5"/>
  <c r="U18" i="5"/>
  <c r="T18" i="5"/>
  <c r="S18" i="5"/>
  <c r="W16" i="5"/>
  <c r="W15" i="5"/>
  <c r="W14" i="5"/>
  <c r="W13" i="5"/>
  <c r="W12" i="5"/>
  <c r="W11" i="5"/>
  <c r="W10" i="5"/>
  <c r="W9" i="5"/>
  <c r="W8" i="5"/>
  <c r="W7" i="5"/>
  <c r="W6" i="5"/>
  <c r="W5" i="5"/>
  <c r="W4" i="5"/>
  <c r="W3" i="5"/>
  <c r="W2" i="5"/>
  <c r="H56" i="5" l="1"/>
  <c r="J56" i="5" s="1"/>
  <c r="N10" i="5"/>
  <c r="N9" i="5"/>
  <c r="N8" i="5"/>
  <c r="N7" i="5"/>
  <c r="N6" i="5"/>
  <c r="M12" i="5"/>
  <c r="N4" i="5"/>
  <c r="N3" i="5"/>
  <c r="O12" i="5"/>
  <c r="N2" i="5"/>
  <c r="Q17" i="5"/>
  <c r="Q16" i="5"/>
  <c r="Q15" i="5"/>
  <c r="Q14" i="5"/>
  <c r="Q13" i="5"/>
  <c r="Q12" i="5"/>
  <c r="I12" i="5"/>
  <c r="H12" i="5"/>
  <c r="G12" i="5"/>
  <c r="Q11" i="5"/>
  <c r="I11" i="5"/>
  <c r="H11" i="5"/>
  <c r="G11" i="5"/>
  <c r="Q10" i="5"/>
  <c r="I10" i="5"/>
  <c r="H10" i="5"/>
  <c r="G10" i="5"/>
  <c r="Q9" i="5"/>
  <c r="I9" i="5"/>
  <c r="H9" i="5"/>
  <c r="G9" i="5"/>
  <c r="Q8" i="5"/>
  <c r="I8" i="5"/>
  <c r="H8" i="5"/>
  <c r="G8" i="5"/>
  <c r="Q7" i="5"/>
  <c r="I7" i="5"/>
  <c r="H7" i="5"/>
  <c r="P7" i="5" s="1"/>
  <c r="G7" i="5"/>
  <c r="Q6" i="5"/>
  <c r="I6" i="5"/>
  <c r="H6" i="5"/>
  <c r="G6" i="5"/>
  <c r="Q5" i="5"/>
  <c r="I5" i="5"/>
  <c r="H5" i="5"/>
  <c r="G5" i="5"/>
  <c r="Q4" i="5"/>
  <c r="I4" i="5"/>
  <c r="H4" i="5"/>
  <c r="P4" i="5" s="1"/>
  <c r="G4" i="5"/>
  <c r="Q3" i="5"/>
  <c r="P3" i="5"/>
  <c r="I3" i="5"/>
  <c r="H3" i="5"/>
  <c r="G3" i="5"/>
  <c r="Q2" i="5"/>
  <c r="I2" i="5"/>
  <c r="H2" i="5"/>
  <c r="P2" i="5" s="1"/>
  <c r="G2" i="5"/>
  <c r="K12" i="5" l="1"/>
  <c r="P6" i="5"/>
  <c r="L12" i="5"/>
  <c r="P8" i="5"/>
  <c r="P10" i="5"/>
  <c r="N5" i="5"/>
  <c r="N12" i="5"/>
  <c r="N11" i="5"/>
  <c r="P5" i="5"/>
  <c r="P9" i="5"/>
  <c r="K11" i="5"/>
  <c r="O11" i="5"/>
  <c r="L11" i="5"/>
  <c r="M11" i="5"/>
  <c r="P11" i="5" s="1"/>
  <c r="M16" i="5" s="1"/>
  <c r="P12" i="5" l="1"/>
  <c r="M1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 [KDA]</author>
    <author>Sam Perkins</author>
  </authors>
  <commentList>
    <comment ref="C1" authorId="0" shapeId="0" xr:uid="{62084CEF-CFF0-452C-9D0C-B3A6E40F4317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summary row for each county in sheet results_county, file KSCIR_updateYYYY.xls for year YYYY.</t>
        </r>
      </text>
    </comment>
    <comment ref="J25" authorId="1" shapeId="0" xr:uid="{4831EE1C-70C4-4577-827B-5CC6DB7BD00E}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</commentList>
</comments>
</file>

<file path=xl/sharedStrings.xml><?xml version="1.0" encoding="utf-8"?>
<sst xmlns="http://schemas.openxmlformats.org/spreadsheetml/2006/main" count="272" uniqueCount="183">
  <si>
    <t>county</t>
  </si>
  <si>
    <t>record</t>
  </si>
  <si>
    <t>Return flow af [6]</t>
  </si>
  <si>
    <t>return flow fraction</t>
  </si>
  <si>
    <t>gw irrigated depth (in)</t>
  </si>
  <si>
    <t>Irrig area as fraction of total</t>
  </si>
  <si>
    <t>Pct irrig demand met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</si>
  <si>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</si>
  <si>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</si>
  <si>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</si>
  <si>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</si>
  <si>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</si>
  <si>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</si>
  <si>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</si>
  <si>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</si>
  <si>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</si>
  <si>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sum or wtd. avg</t>
  </si>
  <si>
    <t>all KS counties</t>
  </si>
  <si>
    <t>arithmetic Avg</t>
  </si>
  <si>
    <t>Reported</t>
  </si>
  <si>
    <t>pct demand met</t>
  </si>
  <si>
    <t>[ratio of weighted averages, weighted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</si>
  <si>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</si>
  <si>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</si>
  <si>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</si>
  <si>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</si>
  <si>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</si>
  <si>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</si>
  <si>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</si>
  <si>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</si>
  <si>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</si>
  <si>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</si>
  <si>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</si>
  <si>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</si>
  <si>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co</t>
  </si>
  <si>
    <t>count records sheet gwIrr</t>
  </si>
  <si>
    <t>gwIrr af</t>
  </si>
  <si>
    <t>gwIrr recharge af</t>
  </si>
  <si>
    <t>irrig ac</t>
  </si>
  <si>
    <t>PL</t>
  </si>
  <si>
    <t>NT</t>
  </si>
  <si>
    <t>RA</t>
  </si>
  <si>
    <t>TH</t>
  </si>
  <si>
    <t>DC</t>
  </si>
  <si>
    <t>CN</t>
  </si>
  <si>
    <t>SD</t>
  </si>
  <si>
    <t>GH</t>
  </si>
  <si>
    <t>SH</t>
  </si>
  <si>
    <t>GO</t>
  </si>
  <si>
    <t>LG</t>
  </si>
  <si>
    <t>JW</t>
  </si>
  <si>
    <t>TR</t>
  </si>
  <si>
    <t>WA</t>
  </si>
  <si>
    <t>RP</t>
  </si>
  <si>
    <t>RO</t>
  </si>
  <si>
    <t>gwIrr inches</t>
  </si>
  <si>
    <t>sum</t>
  </si>
  <si>
    <t>match</t>
  </si>
  <si>
    <t>arithmetic avg</t>
  </si>
  <si>
    <t>KEY</t>
  </si>
  <si>
    <t>Id</t>
  </si>
  <si>
    <t>StaName</t>
  </si>
  <si>
    <t>Agency</t>
  </si>
  <si>
    <t>State</t>
  </si>
  <si>
    <t>County</t>
  </si>
  <si>
    <t>Elevation</t>
  </si>
  <si>
    <t>Latitude</t>
  </si>
  <si>
    <t>Longitude</t>
  </si>
  <si>
    <t>DrainArea</t>
  </si>
  <si>
    <t>Hydrounit</t>
  </si>
  <si>
    <t>SiteCode</t>
  </si>
  <si>
    <t>Source</t>
  </si>
  <si>
    <t>LatDMS</t>
  </si>
  <si>
    <t>LongDMS</t>
  </si>
  <si>
    <t>History</t>
  </si>
  <si>
    <t>More</t>
  </si>
  <si>
    <t>select</t>
  </si>
  <si>
    <t>Elev_prism</t>
  </si>
  <si>
    <t>CKS16</t>
  </si>
  <si>
    <t>439</t>
  </si>
  <si>
    <t>ATWOOD 2 SW</t>
  </si>
  <si>
    <t>NCDC</t>
  </si>
  <si>
    <t>KS</t>
  </si>
  <si>
    <t>RAWLINS</t>
  </si>
  <si>
    <t>10250014</t>
  </si>
  <si>
    <t>ME</t>
  </si>
  <si>
    <t>C</t>
  </si>
  <si>
    <t>39:47:00</t>
  </si>
  <si>
    <t>101:04:00</t>
  </si>
  <si>
    <t xml:space="preserve">2004391ATWOOD                  39:48101:03 289008-48120000          3    04-6630439 1RAWLINS             07000700    </t>
  </si>
  <si>
    <t>CKS97</t>
  </si>
  <si>
    <t>1699</t>
  </si>
  <si>
    <t>COLBY 1 SW</t>
  </si>
  <si>
    <t>THOMAS</t>
  </si>
  <si>
    <t>10250015</t>
  </si>
  <si>
    <t>39:23:00</t>
  </si>
  <si>
    <t>2016991COLBY 1 SW              39:23101:04 317001-50020006               09-512     1THOMAS              080008000800</t>
  </si>
  <si>
    <t>CKS173</t>
  </si>
  <si>
    <t>3153</t>
  </si>
  <si>
    <t>GOODLAND WFO</t>
  </si>
  <si>
    <t>SHERMAN</t>
  </si>
  <si>
    <t>10250010</t>
  </si>
  <si>
    <t>39:21:00</t>
  </si>
  <si>
    <t>101:42:00</t>
  </si>
  <si>
    <t xml:space="preserve">2031533GOODLAND WB AP          39:22101:42 365812-47      23065          12-47      1SHERMAN                 0800    </t>
  </si>
  <si>
    <t>CKS324</t>
  </si>
  <si>
    <t>5856</t>
  </si>
  <si>
    <t>NORTON 9 SSE</t>
  </si>
  <si>
    <t>NORTON</t>
  </si>
  <si>
    <t>10260011</t>
  </si>
  <si>
    <t>39:44:00</t>
  </si>
  <si>
    <t>099:50:00</t>
  </si>
  <si>
    <t xml:space="preserve">2058561NORTON 8 SSE            39:44099:50 236008-48120000          3    08-803     1NORTON              07000700    </t>
  </si>
  <si>
    <t>CKS328</t>
  </si>
  <si>
    <t>5906</t>
  </si>
  <si>
    <t>OBERLIN</t>
  </si>
  <si>
    <t>DECATUR</t>
  </si>
  <si>
    <t>10250011</t>
  </si>
  <si>
    <t>39:49:00</t>
  </si>
  <si>
    <t>100:31:00</t>
  </si>
  <si>
    <t xml:space="preserve">2059061OBERLIN                 39:49100:32 256008-48120000          3    01-6035906 1DECATUR             07000700    </t>
  </si>
  <si>
    <t>CKS434</t>
  </si>
  <si>
    <t>8495</t>
  </si>
  <si>
    <t>WAKEENEY</t>
  </si>
  <si>
    <t>TREGO</t>
  </si>
  <si>
    <t>10260007</t>
  </si>
  <si>
    <t>39:01:00</t>
  </si>
  <si>
    <t>099:52:00</t>
  </si>
  <si>
    <t xml:space="preserve">2084954WAKEENEY                39:01099:53 246108-48                     09-72      1TREGO                   0700    </t>
  </si>
  <si>
    <t>CNE150</t>
  </si>
  <si>
    <t>3595</t>
  </si>
  <si>
    <t>HARLAN COUNTY LAKE</t>
  </si>
  <si>
    <t>NE</t>
  </si>
  <si>
    <t>HARLAN</t>
  </si>
  <si>
    <t>10250016</t>
  </si>
  <si>
    <t>40:05:00</t>
  </si>
  <si>
    <t>099:12:00</t>
  </si>
  <si>
    <t>3135952HARLAN COUNTY DAM       40:05099:12 200006-48123000               08-482     1HARLAN              080008000800</t>
  </si>
  <si>
    <t>CNE34</t>
  </si>
  <si>
    <t>760</t>
  </si>
  <si>
    <t>BENKELMAN</t>
  </si>
  <si>
    <t>DUNDY</t>
  </si>
  <si>
    <t>10250002</t>
  </si>
  <si>
    <t>40:03:00</t>
  </si>
  <si>
    <t>101:32:00</t>
  </si>
  <si>
    <t xml:space="preserve">3107603BENKELMAN               40:03101:32 296006-48123000               08-482     1DUNDY               07000700    </t>
  </si>
  <si>
    <t>nonIrr af src "G"</t>
  </si>
  <si>
    <t>gwirr fraction</t>
  </si>
  <si>
    <t>swIrr af</t>
  </si>
  <si>
    <t>ATWOOD_2SW</t>
  </si>
  <si>
    <t>COLBY_1SW</t>
  </si>
  <si>
    <t>GOODLAND_WFO</t>
  </si>
  <si>
    <t>NORTON_9SSE</t>
  </si>
  <si>
    <t>HARLAN_RESV</t>
  </si>
  <si>
    <t xml:space="preserve"> area wtd. avg</t>
  </si>
  <si>
    <t>Reported gw irrigation depth as fraction of CIR in 2024 for representative counties:</t>
  </si>
  <si>
    <t>Notes (references are to file KSCIR_update2024.xls, sheet results_COUNTY, recs 31 48 65 82 99 116 133 150 167):</t>
  </si>
  <si>
    <t>from sheet summary_COUNTY in RRCS_Overlap_Groups_for_2024_prelim.xlsx</t>
  </si>
  <si>
    <t>reported gw Irrig pumping Ac-ft [6]</t>
  </si>
  <si>
    <t>reported gw Irrig area Acres [6]</t>
  </si>
  <si>
    <t>potential consumptive use composite in [1]</t>
  </si>
  <si>
    <t>NET consumptive use composite in [2]</t>
  </si>
  <si>
    <t>Pumping (CIR) in in [3]</t>
  </si>
  <si>
    <t>effective precip composite in [4]</t>
  </si>
  <si>
    <t>actual precip in [5]</t>
  </si>
  <si>
    <t>2024 crop distribution for selected counties used in CIR calculations</t>
  </si>
  <si>
    <t>Alfalfa</t>
  </si>
  <si>
    <t>Corn</t>
  </si>
  <si>
    <t>Soybeans</t>
  </si>
  <si>
    <t>Grain Sorghum</t>
  </si>
  <si>
    <t>Sun-flowers</t>
  </si>
  <si>
    <t>Wheat</t>
  </si>
  <si>
    <t>rech rate</t>
  </si>
  <si>
    <t>CHEYENNE</t>
  </si>
  <si>
    <t>PHILLIPS</t>
  </si>
  <si>
    <t>SHERIDAN</t>
  </si>
  <si>
    <t>all</t>
  </si>
  <si>
    <t>2024 irrigated areas for all counties of six representative crops:</t>
  </si>
  <si>
    <t>COUNTY</t>
  </si>
  <si>
    <t>Sunflowers</t>
  </si>
  <si>
    <t>Total for six crops</t>
  </si>
  <si>
    <t>Total for all crops</t>
  </si>
  <si>
    <t>sample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</si>
</sst>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15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MS Sans Serif"/>
      <family val="2"/>
    </font>
    <font>
      <sz val="10"/>
      <name val="Book Antiqua"/>
      <family val="1"/>
    </font>
    <font>
      <b/>
      <sz val="10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4" fillId="0" borderId="1" xfId="0" applyFont="1" applyBorder="1"/>
    <xf numFmtId="0" fontId="4" fillId="0" borderId="0" xfId="0" applyFont="1"/>
    <xf numFmtId="0" fontId="5" fillId="0" borderId="1" xfId="0" applyFont="1" applyBorder="1"/>
    <xf numFmtId="3" fontId="5" fillId="0" borderId="1" xfId="0" applyNumberFormat="1" applyFont="1" applyBorder="1"/>
    <xf numFmtId="164" fontId="6" fillId="0" borderId="1" xfId="1" applyNumberFormat="1" applyFont="1" applyBorder="1"/>
    <xf numFmtId="2" fontId="3" fillId="0" borderId="1" xfId="1" applyNumberFormat="1" applyBorder="1"/>
    <xf numFmtId="2" fontId="5" fillId="0" borderId="1" xfId="0" applyNumberFormat="1" applyFont="1" applyBorder="1"/>
    <xf numFmtId="3" fontId="3" fillId="0" borderId="1" xfId="2" applyNumberFormat="1" applyBorder="1"/>
    <xf numFmtId="2" fontId="4" fillId="0" borderId="0" xfId="0" applyNumberFormat="1" applyFont="1"/>
    <xf numFmtId="0" fontId="4" fillId="0" borderId="3" xfId="0" applyFont="1" applyBorder="1"/>
    <xf numFmtId="2" fontId="5" fillId="0" borderId="4" xfId="0" applyNumberFormat="1" applyFont="1" applyBorder="1"/>
    <xf numFmtId="1" fontId="4" fillId="0" borderId="0" xfId="0" applyNumberFormat="1" applyFont="1"/>
    <xf numFmtId="0" fontId="4" fillId="0" borderId="3" xfId="1" applyFont="1" applyBorder="1"/>
    <xf numFmtId="3" fontId="4" fillId="0" borderId="0" xfId="0" applyNumberFormat="1" applyFont="1"/>
    <xf numFmtId="3" fontId="0" fillId="0" borderId="0" xfId="0" applyNumberForma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2" fontId="5" fillId="0" borderId="9" xfId="0" applyNumberFormat="1" applyFont="1" applyBorder="1"/>
    <xf numFmtId="0" fontId="5" fillId="0" borderId="10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1" applyFont="1"/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2" xfId="1" applyNumberFormat="1" applyFont="1" applyBorder="1"/>
    <xf numFmtId="0" fontId="4" fillId="0" borderId="5" xfId="0" applyFont="1" applyBorder="1"/>
    <xf numFmtId="0" fontId="4" fillId="2" borderId="6" xfId="1" applyFont="1" applyFill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7" xfId="0" applyFont="1" applyBorder="1"/>
    <xf numFmtId="165" fontId="3" fillId="0" borderId="9" xfId="1" applyNumberFormat="1" applyBorder="1"/>
    <xf numFmtId="164" fontId="6" fillId="0" borderId="2" xfId="1" applyNumberFormat="1" applyFont="1" applyBorder="1"/>
    <xf numFmtId="2" fontId="3" fillId="0" borderId="2" xfId="1" applyNumberFormat="1" applyBorder="1"/>
    <xf numFmtId="165" fontId="3" fillId="0" borderId="11" xfId="1" applyNumberFormat="1" applyBorder="1"/>
    <xf numFmtId="0" fontId="4" fillId="0" borderId="12" xfId="0" applyFont="1" applyBorder="1"/>
    <xf numFmtId="0" fontId="4" fillId="0" borderId="13" xfId="0" applyFont="1" applyBorder="1"/>
    <xf numFmtId="0" fontId="5" fillId="0" borderId="13" xfId="0" applyFont="1" applyBorder="1"/>
    <xf numFmtId="0" fontId="5" fillId="0" borderId="13" xfId="1" applyFont="1" applyBorder="1"/>
    <xf numFmtId="1" fontId="5" fillId="0" borderId="13" xfId="1" applyNumberFormat="1" applyFont="1" applyBorder="1"/>
    <xf numFmtId="0" fontId="5" fillId="0" borderId="14" xfId="1" applyFont="1" applyBorder="1"/>
    <xf numFmtId="0" fontId="4" fillId="0" borderId="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9" fillId="0" borderId="0" xfId="3" quotePrefix="1"/>
    <xf numFmtId="0" fontId="9" fillId="0" borderId="0" xfId="3"/>
    <xf numFmtId="166" fontId="9" fillId="0" borderId="0" xfId="3" quotePrefix="1" applyNumberFormat="1"/>
    <xf numFmtId="3" fontId="2" fillId="0" borderId="2" xfId="2" applyNumberFormat="1" applyFont="1" applyBorder="1"/>
    <xf numFmtId="0" fontId="4" fillId="0" borderId="6" xfId="0" applyFont="1" applyBorder="1"/>
    <xf numFmtId="0" fontId="4" fillId="0" borderId="8" xfId="0" applyFont="1" applyBorder="1"/>
    <xf numFmtId="0" fontId="4" fillId="0" borderId="1" xfId="0" applyFont="1" applyBorder="1" applyAlignment="1">
      <alignment wrapText="1"/>
    </xf>
    <xf numFmtId="0" fontId="0" fillId="0" borderId="2" xfId="0" applyBorder="1"/>
    <xf numFmtId="3" fontId="0" fillId="0" borderId="2" xfId="0" applyNumberFormat="1" applyBorder="1"/>
    <xf numFmtId="0" fontId="0" fillId="0" borderId="1" xfId="0" applyBorder="1"/>
    <xf numFmtId="3" fontId="0" fillId="0" borderId="1" xfId="0" applyNumberFormat="1" applyBorder="1"/>
    <xf numFmtId="2" fontId="0" fillId="0" borderId="15" xfId="0" applyNumberFormat="1" applyBorder="1"/>
    <xf numFmtId="164" fontId="0" fillId="0" borderId="1" xfId="0" applyNumberFormat="1" applyBorder="1"/>
    <xf numFmtId="0" fontId="0" fillId="0" borderId="15" xfId="0" applyBorder="1"/>
    <xf numFmtId="2" fontId="0" fillId="0" borderId="16" xfId="0" applyNumberForma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wrapText="1"/>
    </xf>
    <xf numFmtId="166" fontId="5" fillId="0" borderId="1" xfId="0" applyNumberFormat="1" applyFont="1" applyBorder="1"/>
    <xf numFmtId="164" fontId="5" fillId="0" borderId="1" xfId="0" applyNumberFormat="1" applyFont="1" applyBorder="1"/>
    <xf numFmtId="164" fontId="3" fillId="0" borderId="1" xfId="1" applyNumberFormat="1" applyBorder="1"/>
    <xf numFmtId="0" fontId="10" fillId="0" borderId="1" xfId="0" applyFont="1" applyBorder="1"/>
  </cellXfs>
  <cellStyles count="7">
    <cellStyle name="Normal" xfId="0" builtinId="0"/>
    <cellStyle name="Normal 2" xfId="4" xr:uid="{4CFC8919-FE59-4EAD-B9EF-513587252B09}"/>
    <cellStyle name="Normal 4" xfId="1" xr:uid="{2030C76A-1699-4AC2-81F6-F07F18F71227}"/>
    <cellStyle name="Normal 4 2" xfId="2" xr:uid="{7A9B33F8-C48F-48C8-9F3E-2703A1CCEC5D}"/>
    <cellStyle name="Normal 4 2 2" xfId="6" xr:uid="{3FD78214-A8EB-494D-81AE-655B218D9538}"/>
    <cellStyle name="Normal 4 3" xfId="5" xr:uid="{B1B8AF32-C04E-4382-A394-0D9C212ABE6B}"/>
    <cellStyle name="Normal_StationInfo" xfId="3" xr:uid="{FA35A118-1240-4742-B35F-2F73CD66E9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RRCA\EC\For2008\KS\RRCA%20Accounting%20For%202008%20with%20NE%205yr%20corrections_and_BOR_HC_evap_correction_spp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okansas-my.sharepoint.com/personal/sam_perkins_kda_ks_gov/Documents/RRCA/EC/For2022/KS/GW_Model_Input/CIR/KSCIR_update2022.xls" TargetMode="External"/><Relationship Id="rId1" Type="http://schemas.openxmlformats.org/officeDocument/2006/relationships/externalLinkPath" Target="KSCIR_update202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2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RRCA_GM\KSData\For2008\final\Copy%20of%20RRCS_Overlap_Groups_2008_final_al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RCA_GM/KSdata/For2013/final/rrcs_Overlap_Groups_2013_final_INTER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ation"/>
      <sheetName val="Documentation_2007"/>
      <sheetName val="INPUT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T1"/>
      <sheetName val="T2"/>
      <sheetName val="T3 A,B,C"/>
      <sheetName val="T4 A,B"/>
      <sheetName val="T5A"/>
      <sheetName val="T5 B,E"/>
      <sheetName val="T5 C,D"/>
      <sheetName val="Attachment6"/>
      <sheetName val="Attachment7"/>
      <sheetName val="import_GM_output"/>
      <sheetName val="GM_output"/>
      <sheetName val="CourtlandAvLove"/>
      <sheetName val="Fed_Reservoir"/>
      <sheetName val="Fed_Reservoir_v0"/>
      <sheetName val="CourtlandAvLove_2007"/>
      <sheetName val="Documentation_Input"/>
    </sheetNames>
    <sheetDataSet>
      <sheetData sheetId="0"/>
      <sheetData sheetId="1"/>
      <sheetData sheetId="2">
        <row r="148">
          <cell r="C148">
            <v>0.6</v>
          </cell>
        </row>
        <row r="149">
          <cell r="C149">
            <v>0.75</v>
          </cell>
        </row>
        <row r="150">
          <cell r="C150">
            <v>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2022</v>
          </cell>
        </row>
      </sheetData>
      <sheetData sheetId="12"/>
      <sheetData sheetId="13">
        <row r="4">
          <cell r="AE4">
            <v>3.5</v>
          </cell>
          <cell r="AH4">
            <v>0.84885784456100533</v>
          </cell>
        </row>
        <row r="5">
          <cell r="AE5">
            <v>3.9</v>
          </cell>
          <cell r="AH5">
            <v>0.84269597856523815</v>
          </cell>
        </row>
        <row r="6">
          <cell r="AE6">
            <v>3.9</v>
          </cell>
          <cell r="AH6">
            <v>0.81723090195041348</v>
          </cell>
        </row>
        <row r="7">
          <cell r="AE7">
            <v>3.9</v>
          </cell>
          <cell r="AH7">
            <v>0.82345308569774689</v>
          </cell>
        </row>
        <row r="8">
          <cell r="AE8">
            <v>3.5</v>
          </cell>
          <cell r="AH8">
            <v>0.84868520318385599</v>
          </cell>
        </row>
        <row r="9">
          <cell r="AE9">
            <v>3.9</v>
          </cell>
          <cell r="AH9">
            <v>0.85107836907299861</v>
          </cell>
        </row>
        <row r="10">
          <cell r="AH10">
            <v>0.84873933410407787</v>
          </cell>
        </row>
        <row r="11">
          <cell r="AE11">
            <v>3.5</v>
          </cell>
          <cell r="AH11">
            <v>0.8491555933697188</v>
          </cell>
        </row>
        <row r="12">
          <cell r="AE12">
            <v>3.9</v>
          </cell>
          <cell r="AH12">
            <v>0.84119198508326698</v>
          </cell>
        </row>
      </sheetData>
      <sheetData sheetId="14"/>
      <sheetData sheetId="15">
        <row r="8">
          <cell r="A8" t="str">
            <v>Atwood</v>
          </cell>
          <cell r="B8">
            <v>44667</v>
          </cell>
          <cell r="C8">
            <v>44851</v>
          </cell>
          <cell r="D8">
            <v>44682</v>
          </cell>
          <cell r="E8">
            <v>44851</v>
          </cell>
          <cell r="F8">
            <v>44696</v>
          </cell>
          <cell r="G8">
            <v>44851</v>
          </cell>
          <cell r="H8">
            <v>44653</v>
          </cell>
          <cell r="I8">
            <v>44866</v>
          </cell>
          <cell r="J8">
            <v>44639</v>
          </cell>
          <cell r="K8">
            <v>44874</v>
          </cell>
          <cell r="M8">
            <v>44676</v>
          </cell>
          <cell r="N8">
            <v>44851</v>
          </cell>
          <cell r="O8">
            <v>44851</v>
          </cell>
        </row>
        <row r="9">
          <cell r="A9" t="str">
            <v>Colby</v>
          </cell>
          <cell r="B9">
            <v>44668</v>
          </cell>
          <cell r="C9">
            <v>44851</v>
          </cell>
          <cell r="D9">
            <v>44682</v>
          </cell>
          <cell r="E9">
            <v>44851</v>
          </cell>
          <cell r="F9">
            <v>44695</v>
          </cell>
          <cell r="G9">
            <v>44851</v>
          </cell>
          <cell r="H9">
            <v>44654</v>
          </cell>
          <cell r="I9">
            <v>44865</v>
          </cell>
          <cell r="J9">
            <v>44640</v>
          </cell>
          <cell r="K9">
            <v>44874</v>
          </cell>
          <cell r="M9">
            <v>44677</v>
          </cell>
          <cell r="N9">
            <v>44851</v>
          </cell>
          <cell r="O9">
            <v>44851</v>
          </cell>
        </row>
        <row r="10">
          <cell r="A10" t="str">
            <v>Goodland</v>
          </cell>
          <cell r="B10">
            <v>44669</v>
          </cell>
          <cell r="C10">
            <v>44851</v>
          </cell>
          <cell r="D10">
            <v>44683</v>
          </cell>
          <cell r="E10">
            <v>44851</v>
          </cell>
          <cell r="F10">
            <v>44697</v>
          </cell>
          <cell r="G10">
            <v>44851</v>
          </cell>
          <cell r="H10">
            <v>44655</v>
          </cell>
          <cell r="I10">
            <v>44864</v>
          </cell>
          <cell r="J10">
            <v>44641</v>
          </cell>
          <cell r="K10">
            <v>44873</v>
          </cell>
          <cell r="M10">
            <v>44676</v>
          </cell>
          <cell r="N10">
            <v>44851</v>
          </cell>
          <cell r="O10">
            <v>44851</v>
          </cell>
        </row>
        <row r="11">
          <cell r="A11" t="str">
            <v>Norton</v>
          </cell>
          <cell r="B11">
            <v>44663</v>
          </cell>
          <cell r="C11">
            <v>44852</v>
          </cell>
          <cell r="D11">
            <v>44677</v>
          </cell>
          <cell r="E11">
            <v>44851</v>
          </cell>
          <cell r="F11">
            <v>44692</v>
          </cell>
          <cell r="G11">
            <v>44851</v>
          </cell>
          <cell r="H11">
            <v>44649</v>
          </cell>
          <cell r="I11">
            <v>44867</v>
          </cell>
          <cell r="J11">
            <v>44634</v>
          </cell>
          <cell r="K11">
            <v>44876</v>
          </cell>
          <cell r="M11">
            <v>44668</v>
          </cell>
          <cell r="N11">
            <v>44852</v>
          </cell>
          <cell r="O11">
            <v>44851</v>
          </cell>
        </row>
        <row r="12">
          <cell r="A12" t="str">
            <v>Oberlin</v>
          </cell>
          <cell r="B12">
            <v>44667</v>
          </cell>
          <cell r="C12">
            <v>44851</v>
          </cell>
          <cell r="D12">
            <v>44680</v>
          </cell>
          <cell r="E12">
            <v>44851</v>
          </cell>
          <cell r="F12">
            <v>44694</v>
          </cell>
          <cell r="G12">
            <v>44851</v>
          </cell>
          <cell r="H12">
            <v>44653</v>
          </cell>
          <cell r="I12">
            <v>44866</v>
          </cell>
          <cell r="J12">
            <v>44639</v>
          </cell>
          <cell r="K12">
            <v>44875</v>
          </cell>
          <cell r="M12">
            <v>44676</v>
          </cell>
          <cell r="N12">
            <v>44851</v>
          </cell>
          <cell r="O12">
            <v>44851</v>
          </cell>
        </row>
        <row r="13">
          <cell r="A13" t="str">
            <v>Wakeeny</v>
          </cell>
          <cell r="B13">
            <v>44659</v>
          </cell>
          <cell r="C13">
            <v>44870</v>
          </cell>
          <cell r="D13">
            <v>44673</v>
          </cell>
          <cell r="E13">
            <v>44851</v>
          </cell>
          <cell r="F13">
            <v>44688</v>
          </cell>
          <cell r="G13">
            <v>44851</v>
          </cell>
          <cell r="H13">
            <v>44645</v>
          </cell>
          <cell r="I13">
            <v>44869</v>
          </cell>
          <cell r="J13">
            <v>44631</v>
          </cell>
          <cell r="K13">
            <v>44878</v>
          </cell>
          <cell r="M13">
            <v>44668</v>
          </cell>
          <cell r="N13">
            <v>44870</v>
          </cell>
          <cell r="O13">
            <v>44851</v>
          </cell>
        </row>
        <row r="14">
          <cell r="A14" t="str">
            <v>NE - Harlan</v>
          </cell>
          <cell r="B14">
            <v>44663</v>
          </cell>
          <cell r="C14">
            <v>44852</v>
          </cell>
          <cell r="D14">
            <v>44677</v>
          </cell>
          <cell r="E14">
            <v>44851</v>
          </cell>
          <cell r="F14">
            <v>44691</v>
          </cell>
          <cell r="G14">
            <v>44851</v>
          </cell>
          <cell r="H14">
            <v>44649</v>
          </cell>
          <cell r="I14">
            <v>44866</v>
          </cell>
          <cell r="J14">
            <v>44635</v>
          </cell>
          <cell r="K14">
            <v>44874</v>
          </cell>
          <cell r="M14">
            <v>44668</v>
          </cell>
          <cell r="N14">
            <v>44852</v>
          </cell>
          <cell r="O14">
            <v>44851</v>
          </cell>
        </row>
        <row r="15">
          <cell r="A15" t="str">
            <v>NE - Benkelman</v>
          </cell>
          <cell r="B15">
            <v>44670</v>
          </cell>
          <cell r="C15">
            <v>44851</v>
          </cell>
          <cell r="D15">
            <v>44683</v>
          </cell>
          <cell r="E15">
            <v>44851</v>
          </cell>
          <cell r="F15">
            <v>44696</v>
          </cell>
          <cell r="G15">
            <v>44851</v>
          </cell>
          <cell r="H15">
            <v>44657</v>
          </cell>
          <cell r="I15">
            <v>44863</v>
          </cell>
          <cell r="J15">
            <v>44643</v>
          </cell>
          <cell r="K15">
            <v>44872</v>
          </cell>
          <cell r="M15">
            <v>44676</v>
          </cell>
          <cell r="N15">
            <v>44851</v>
          </cell>
          <cell r="O15">
            <v>44851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B2">
            <v>2021</v>
          </cell>
        </row>
      </sheetData>
      <sheetData sheetId="12" refreshError="1"/>
      <sheetData sheetId="13">
        <row r="4">
          <cell r="S4">
            <v>14.773333333333333</v>
          </cell>
          <cell r="AE4">
            <v>3.5</v>
          </cell>
          <cell r="AH4">
            <v>0.84830029013275832</v>
          </cell>
        </row>
        <row r="5">
          <cell r="AE5">
            <v>3.9</v>
          </cell>
          <cell r="AH5">
            <v>0.8442468883090426</v>
          </cell>
        </row>
        <row r="6">
          <cell r="AE6">
            <v>3.9</v>
          </cell>
          <cell r="AH6">
            <v>0.81408447592798794</v>
          </cell>
        </row>
        <row r="7">
          <cell r="AE7">
            <v>3.9</v>
          </cell>
          <cell r="AH7">
            <v>0.81598906606717014</v>
          </cell>
        </row>
        <row r="8">
          <cell r="AE8">
            <v>3.5</v>
          </cell>
          <cell r="AH8">
            <v>0.84790783572031836</v>
          </cell>
        </row>
        <row r="9">
          <cell r="AE9">
            <v>3.9</v>
          </cell>
          <cell r="AH9">
            <v>0.85193717627890297</v>
          </cell>
        </row>
        <row r="10">
          <cell r="AH10">
            <v>0.84835261855093735</v>
          </cell>
        </row>
        <row r="11">
          <cell r="AE11">
            <v>3.5</v>
          </cell>
          <cell r="AH11">
            <v>0.84814626106674895</v>
          </cell>
        </row>
        <row r="12">
          <cell r="AE12">
            <v>3.9</v>
          </cell>
          <cell r="AH12">
            <v>0.84634154097272374</v>
          </cell>
        </row>
      </sheetData>
      <sheetData sheetId="14" refreshError="1"/>
      <sheetData sheetId="15">
        <row r="8">
          <cell r="A8" t="str">
            <v>Atwood</v>
          </cell>
          <cell r="B8">
            <v>44307</v>
          </cell>
          <cell r="C8">
            <v>44485</v>
          </cell>
          <cell r="D8">
            <v>44319</v>
          </cell>
          <cell r="E8">
            <v>44483</v>
          </cell>
          <cell r="F8">
            <v>44332</v>
          </cell>
          <cell r="G8">
            <v>44483</v>
          </cell>
          <cell r="H8">
            <v>44283</v>
          </cell>
          <cell r="I8">
            <v>44513</v>
          </cell>
          <cell r="J8">
            <v>44266</v>
          </cell>
          <cell r="K8">
            <v>44531</v>
          </cell>
          <cell r="M8">
            <v>44308</v>
          </cell>
          <cell r="N8">
            <v>44485</v>
          </cell>
          <cell r="O8">
            <v>44483</v>
          </cell>
        </row>
        <row r="9">
          <cell r="A9" t="str">
            <v>Colby</v>
          </cell>
          <cell r="B9">
            <v>44308</v>
          </cell>
          <cell r="C9">
            <v>44510</v>
          </cell>
          <cell r="D9">
            <v>44321</v>
          </cell>
          <cell r="E9">
            <v>44485</v>
          </cell>
          <cell r="F9">
            <v>44333</v>
          </cell>
          <cell r="G9">
            <v>44485</v>
          </cell>
          <cell r="H9">
            <v>44288</v>
          </cell>
          <cell r="I9">
            <v>44513</v>
          </cell>
          <cell r="J9">
            <v>44266</v>
          </cell>
          <cell r="K9">
            <v>44531</v>
          </cell>
          <cell r="M9">
            <v>44308</v>
          </cell>
          <cell r="N9">
            <v>44510</v>
          </cell>
          <cell r="O9">
            <v>44485</v>
          </cell>
        </row>
        <row r="10">
          <cell r="A10" t="str">
            <v>Goodland</v>
          </cell>
          <cell r="B10">
            <v>44311</v>
          </cell>
          <cell r="C10">
            <v>44500</v>
          </cell>
          <cell r="D10">
            <v>44323</v>
          </cell>
          <cell r="E10">
            <v>44485</v>
          </cell>
          <cell r="F10">
            <v>44335</v>
          </cell>
          <cell r="G10">
            <v>44485</v>
          </cell>
          <cell r="H10">
            <v>44293</v>
          </cell>
          <cell r="I10">
            <v>44513</v>
          </cell>
          <cell r="J10">
            <v>44267</v>
          </cell>
          <cell r="K10">
            <v>44532</v>
          </cell>
          <cell r="M10">
            <v>44308</v>
          </cell>
          <cell r="N10">
            <v>44500</v>
          </cell>
          <cell r="O10">
            <v>44485</v>
          </cell>
        </row>
        <row r="11">
          <cell r="A11" t="str">
            <v>Norton</v>
          </cell>
          <cell r="B11">
            <v>44303</v>
          </cell>
          <cell r="C11">
            <v>44518</v>
          </cell>
          <cell r="D11">
            <v>44317</v>
          </cell>
          <cell r="E11">
            <v>44490</v>
          </cell>
          <cell r="F11">
            <v>44330</v>
          </cell>
          <cell r="G11">
            <v>44490</v>
          </cell>
          <cell r="H11">
            <v>44272</v>
          </cell>
          <cell r="I11">
            <v>44518</v>
          </cell>
          <cell r="J11">
            <v>44264</v>
          </cell>
          <cell r="K11">
            <v>44534</v>
          </cell>
          <cell r="M11">
            <v>44308</v>
          </cell>
          <cell r="N11">
            <v>44518</v>
          </cell>
          <cell r="O11">
            <v>44490</v>
          </cell>
        </row>
        <row r="12">
          <cell r="A12" t="str">
            <v>Oberlin</v>
          </cell>
          <cell r="B12">
            <v>44304</v>
          </cell>
          <cell r="C12">
            <v>44485</v>
          </cell>
          <cell r="D12">
            <v>44317</v>
          </cell>
          <cell r="E12">
            <v>44483</v>
          </cell>
          <cell r="F12">
            <v>44330</v>
          </cell>
          <cell r="G12">
            <v>44483</v>
          </cell>
          <cell r="H12">
            <v>44278</v>
          </cell>
          <cell r="I12">
            <v>44512</v>
          </cell>
          <cell r="J12">
            <v>44265</v>
          </cell>
          <cell r="K12">
            <v>44529</v>
          </cell>
          <cell r="M12">
            <v>44308</v>
          </cell>
          <cell r="N12">
            <v>44485</v>
          </cell>
          <cell r="O12">
            <v>44483</v>
          </cell>
        </row>
        <row r="13">
          <cell r="A13" t="str">
            <v>Wakeeny</v>
          </cell>
          <cell r="B13">
            <v>44300</v>
          </cell>
          <cell r="C13">
            <v>44513</v>
          </cell>
          <cell r="D13">
            <v>44314</v>
          </cell>
          <cell r="E13">
            <v>44504</v>
          </cell>
          <cell r="F13">
            <v>44327</v>
          </cell>
          <cell r="G13">
            <v>44504</v>
          </cell>
          <cell r="H13">
            <v>44269</v>
          </cell>
          <cell r="I13">
            <v>44518</v>
          </cell>
          <cell r="J13">
            <v>44262</v>
          </cell>
          <cell r="K13">
            <v>44537</v>
          </cell>
          <cell r="M13">
            <v>44308</v>
          </cell>
          <cell r="N13">
            <v>44513</v>
          </cell>
          <cell r="O13">
            <v>44504</v>
          </cell>
        </row>
        <row r="14">
          <cell r="A14" t="str">
            <v>NE - Harlan</v>
          </cell>
          <cell r="B14">
            <v>44303</v>
          </cell>
          <cell r="C14">
            <v>44513</v>
          </cell>
          <cell r="D14">
            <v>44316</v>
          </cell>
          <cell r="E14">
            <v>44485</v>
          </cell>
          <cell r="F14">
            <v>44329</v>
          </cell>
          <cell r="G14">
            <v>44485</v>
          </cell>
          <cell r="H14">
            <v>44269</v>
          </cell>
          <cell r="I14">
            <v>44511</v>
          </cell>
          <cell r="J14">
            <v>44264</v>
          </cell>
          <cell r="K14">
            <v>44529</v>
          </cell>
          <cell r="M14">
            <v>44307</v>
          </cell>
          <cell r="N14">
            <v>44513</v>
          </cell>
          <cell r="O14">
            <v>44485</v>
          </cell>
        </row>
        <row r="15">
          <cell r="A15" t="str">
            <v>NE - Benkelman</v>
          </cell>
          <cell r="B15">
            <v>44308</v>
          </cell>
          <cell r="C15">
            <v>44485</v>
          </cell>
          <cell r="D15">
            <v>44321</v>
          </cell>
          <cell r="E15">
            <v>44483</v>
          </cell>
          <cell r="F15">
            <v>44334</v>
          </cell>
          <cell r="G15">
            <v>44483</v>
          </cell>
          <cell r="H15">
            <v>44288</v>
          </cell>
          <cell r="I15">
            <v>44508</v>
          </cell>
          <cell r="J15">
            <v>44267</v>
          </cell>
          <cell r="K15">
            <v>44525</v>
          </cell>
          <cell r="M15">
            <v>44308</v>
          </cell>
          <cell r="N15">
            <v>44485</v>
          </cell>
          <cell r="O15">
            <v>44483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rech"/>
      <sheetName val="Rptd_GW_Irr_Use_2008"/>
      <sheetName val="Rptd_SW_Irr_Use_2008"/>
      <sheetName val="Almena_Rptd_Use_2008"/>
      <sheetName val="Non_Irr_Use_By_Gp_2008"/>
      <sheetName val="Non_Irr_Use_2008_ge_50af"/>
      <sheetName val="Non_Irr_Use_2008"/>
      <sheetName val="ne_wells_ks_use_2005-2008"/>
      <sheetName val="Non_Irr_Use_2008_LT_50af"/>
      <sheetName val="Authacres2008_gw.csv"/>
      <sheetName val="Authacres2008_sw.csv"/>
      <sheetName val="Pumprech2008.csv"/>
      <sheetName val="2008mi.csv"/>
      <sheetName val="Swrech2008.csv"/>
      <sheetName val="Rptd_SW_Irr_Use_2008_for_Acctg"/>
      <sheetName val="Rptd_SW_Use_by_basin_2008"/>
      <sheetName val="excluded_Net_Ac_Auth_Irr"/>
      <sheetName val="metered"/>
      <sheetName val="Rptd_GW_Irr_Use_2008_problems"/>
      <sheetName val="Coords_Non_Irr_Use_2008"/>
      <sheetName val="Coords_SW_Irr_Use_2008"/>
      <sheetName val="Coords_GW_Irr_Use_2008"/>
      <sheetName val="Rptd_GW_Irr_Use_2008_error_chk"/>
    </sheetNames>
    <sheetDataSet>
      <sheetData sheetId="0"/>
      <sheetData sheetId="1"/>
      <sheetData sheetId="2"/>
      <sheetData sheetId="3"/>
      <sheetData sheetId="4">
        <row r="5">
          <cell r="A5">
            <v>1</v>
          </cell>
        </row>
        <row r="19">
          <cell r="A19" t="str">
            <v>CN</v>
          </cell>
          <cell r="B19" t="str">
            <v>Cheyenne</v>
          </cell>
          <cell r="C19">
            <v>9.5934525457461728E-3</v>
          </cell>
          <cell r="D19">
            <v>3.1829166139022307E-3</v>
          </cell>
          <cell r="E19">
            <v>0.12287919138336677</v>
          </cell>
          <cell r="F19">
            <v>0.79522224997147373</v>
          </cell>
          <cell r="G19">
            <v>1.1391061815924601E-2</v>
          </cell>
          <cell r="H19">
            <v>4.26379366024177E-2</v>
          </cell>
          <cell r="I19">
            <v>0</v>
          </cell>
          <cell r="J19">
            <v>2.4733235472027596E-3</v>
          </cell>
          <cell r="K19">
            <v>1.26198675199662E-2</v>
          </cell>
          <cell r="L19">
            <v>0.13044577138300908</v>
          </cell>
        </row>
        <row r="20">
          <cell r="A20" t="str">
            <v>DC</v>
          </cell>
          <cell r="B20" t="str">
            <v>Decatur</v>
          </cell>
          <cell r="C20">
            <v>0.14616324461846109</v>
          </cell>
          <cell r="D20">
            <v>2.0598516830650407E-2</v>
          </cell>
          <cell r="E20">
            <v>0.12029763357499512</v>
          </cell>
          <cell r="F20">
            <v>0.58958489234398492</v>
          </cell>
          <cell r="G20">
            <v>2.7702136704457536E-2</v>
          </cell>
          <cell r="H20">
            <v>4.3059597391425161E-2</v>
          </cell>
          <cell r="I20">
            <v>0</v>
          </cell>
          <cell r="J20">
            <v>1.9265132052386585E-2</v>
          </cell>
          <cell r="K20">
            <v>3.3328846483639096E-2</v>
          </cell>
          <cell r="L20">
            <v>0.15553823538940093</v>
          </cell>
        </row>
        <row r="21">
          <cell r="A21" t="str">
            <v>GH</v>
          </cell>
          <cell r="B21" t="str">
            <v>Graham</v>
          </cell>
          <cell r="C21">
            <v>9.6769962860229221E-4</v>
          </cell>
          <cell r="D21">
            <v>0</v>
          </cell>
          <cell r="E21">
            <v>0.28543707739350938</v>
          </cell>
          <cell r="F21">
            <v>0.63992104096307612</v>
          </cell>
          <cell r="G21">
            <v>0</v>
          </cell>
          <cell r="H21">
            <v>3.6901596127925138E-2</v>
          </cell>
          <cell r="I21">
            <v>0</v>
          </cell>
          <cell r="J21">
            <v>0</v>
          </cell>
          <cell r="K21">
            <v>3.6772585886887102E-2</v>
          </cell>
          <cell r="L21">
            <v>0.13691305642937926</v>
          </cell>
        </row>
        <row r="22">
          <cell r="A22" t="str">
            <v>GO</v>
          </cell>
          <cell r="B22" t="str">
            <v>Gove</v>
          </cell>
          <cell r="C22">
            <v>3.8431786867757278E-2</v>
          </cell>
          <cell r="D22">
            <v>0</v>
          </cell>
          <cell r="E22">
            <v>4.2753059139024337E-2</v>
          </cell>
          <cell r="F22">
            <v>0.83119803747755672</v>
          </cell>
          <cell r="G22">
            <v>2.2614794004474025E-3</v>
          </cell>
          <cell r="H22">
            <v>6.8020068980615758E-2</v>
          </cell>
          <cell r="I22">
            <v>0</v>
          </cell>
          <cell r="J22">
            <v>0</v>
          </cell>
          <cell r="K22">
            <v>1.7335568134598599E-2</v>
          </cell>
          <cell r="L22">
            <v>0.13279119463837721</v>
          </cell>
        </row>
        <row r="23">
          <cell r="A23" t="str">
            <v>JW</v>
          </cell>
          <cell r="B23" t="str">
            <v>Jewell</v>
          </cell>
          <cell r="C23">
            <v>0.10125934698041034</v>
          </cell>
          <cell r="D23">
            <v>0</v>
          </cell>
          <cell r="E23">
            <v>0.62756873359013021</v>
          </cell>
          <cell r="F23">
            <v>0.27117191942945951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0.16960511913598039</v>
          </cell>
        </row>
        <row r="24">
          <cell r="A24" t="str">
            <v>LG</v>
          </cell>
          <cell r="B24" t="str">
            <v>Logan</v>
          </cell>
          <cell r="C24">
            <v>1.2096892202838043E-2</v>
          </cell>
          <cell r="D24">
            <v>0</v>
          </cell>
          <cell r="E24">
            <v>3.8303883028267469E-2</v>
          </cell>
          <cell r="F24">
            <v>0.89436473159680963</v>
          </cell>
          <cell r="G24">
            <v>4.6859105322149749E-2</v>
          </cell>
          <cell r="H24">
            <v>0</v>
          </cell>
          <cell r="I24">
            <v>2.0780173985689779E-3</v>
          </cell>
          <cell r="J24">
            <v>0</v>
          </cell>
          <cell r="K24">
            <v>6.2973704513660826E-3</v>
          </cell>
          <cell r="L24">
            <v>0.12622543177631862</v>
          </cell>
        </row>
        <row r="25">
          <cell r="A25" t="str">
            <v>NT</v>
          </cell>
          <cell r="B25" t="str">
            <v>Norton</v>
          </cell>
          <cell r="C25">
            <v>0.36684185023494004</v>
          </cell>
          <cell r="D25">
            <v>0</v>
          </cell>
          <cell r="E25">
            <v>2.6781590354434944E-2</v>
          </cell>
          <cell r="F25">
            <v>0.48373446236423723</v>
          </cell>
          <cell r="G25">
            <v>8.5245442144795663E-3</v>
          </cell>
          <cell r="H25">
            <v>5.4775177872019715E-2</v>
          </cell>
          <cell r="I25">
            <v>0</v>
          </cell>
          <cell r="J25">
            <v>3.9072176711361963E-2</v>
          </cell>
          <cell r="K25">
            <v>2.0270198248526557E-2</v>
          </cell>
          <cell r="L25">
            <v>0.19398897876773197</v>
          </cell>
        </row>
        <row r="26">
          <cell r="A26" t="str">
            <v>PL</v>
          </cell>
          <cell r="B26" t="str">
            <v>Phillips</v>
          </cell>
          <cell r="C26">
            <v>0.26748357099954068</v>
          </cell>
          <cell r="D26">
            <v>1.1169383360550168E-2</v>
          </cell>
          <cell r="E26">
            <v>6.7453889134571232E-2</v>
          </cell>
          <cell r="F26">
            <v>0.47892904165022787</v>
          </cell>
          <cell r="G26">
            <v>0</v>
          </cell>
          <cell r="H26">
            <v>7.8967059822402097E-2</v>
          </cell>
          <cell r="I26">
            <v>3.4701991285195709E-2</v>
          </cell>
          <cell r="J26">
            <v>0</v>
          </cell>
          <cell r="K26">
            <v>6.1295063747512264E-2</v>
          </cell>
          <cell r="L26">
            <v>0.17322601739982493</v>
          </cell>
        </row>
        <row r="27">
          <cell r="A27" t="str">
            <v>RA</v>
          </cell>
          <cell r="B27" t="str">
            <v>Rawlins</v>
          </cell>
          <cell r="C27">
            <v>1.8466025207986354E-2</v>
          </cell>
          <cell r="D27">
            <v>0</v>
          </cell>
          <cell r="E27">
            <v>6.6712387030075995E-2</v>
          </cell>
          <cell r="F27">
            <v>0.79258573626166307</v>
          </cell>
          <cell r="G27">
            <v>3.3549577542821188E-2</v>
          </cell>
          <cell r="H27">
            <v>4.0960465023300079E-2</v>
          </cell>
          <cell r="I27">
            <v>0</v>
          </cell>
          <cell r="J27">
            <v>2.7029649413588396E-2</v>
          </cell>
          <cell r="K27">
            <v>2.0696159520564996E-2</v>
          </cell>
          <cell r="L27">
            <v>0.13198452206843286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1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0.17</v>
          </cell>
        </row>
        <row r="29">
          <cell r="A29" t="str">
            <v>RP</v>
          </cell>
          <cell r="B29" t="str">
            <v>Republic</v>
          </cell>
          <cell r="C29">
            <v>0.26082247889149801</v>
          </cell>
          <cell r="D29">
            <v>0</v>
          </cell>
          <cell r="E29">
            <v>0</v>
          </cell>
          <cell r="F29">
            <v>0.73917752110850199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0.16694804620046963</v>
          </cell>
        </row>
        <row r="30">
          <cell r="A30" t="str">
            <v>SD</v>
          </cell>
          <cell r="B30" t="str">
            <v>Sheridan</v>
          </cell>
          <cell r="C30">
            <v>8.8758410532511905E-3</v>
          </cell>
          <cell r="D30">
            <v>9.4639288488533048E-4</v>
          </cell>
          <cell r="E30">
            <v>0.11704253684856541</v>
          </cell>
          <cell r="F30">
            <v>0.78952780580874149</v>
          </cell>
          <cell r="G30">
            <v>9.1200506682955883E-4</v>
          </cell>
          <cell r="H30">
            <v>6.1722464057901084E-2</v>
          </cell>
          <cell r="I30">
            <v>3.4149970066961097E-3</v>
          </cell>
          <cell r="J30">
            <v>0</v>
          </cell>
          <cell r="K30">
            <v>1.755795727312975E-2</v>
          </cell>
          <cell r="L30">
            <v>0.13023789136033187</v>
          </cell>
        </row>
        <row r="31">
          <cell r="A31" t="str">
            <v>SH</v>
          </cell>
          <cell r="B31" t="str">
            <v>Sherman</v>
          </cell>
          <cell r="C31">
            <v>9.5123589629056583E-3</v>
          </cell>
          <cell r="D31">
            <v>5.8378904097553981E-3</v>
          </cell>
          <cell r="E31">
            <v>7.9779804272255492E-2</v>
          </cell>
          <cell r="F31">
            <v>0.87099966679158891</v>
          </cell>
          <cell r="G31">
            <v>2.4981366939691931E-3</v>
          </cell>
          <cell r="H31">
            <v>2.0352172665838032E-2</v>
          </cell>
          <cell r="I31">
            <v>1.4567497817640426E-3</v>
          </cell>
          <cell r="J31">
            <v>2.050240433593838E-3</v>
          </cell>
          <cell r="K31">
            <v>7.51297998832939E-3</v>
          </cell>
          <cell r="L31">
            <v>0.12611684119914446</v>
          </cell>
        </row>
        <row r="32">
          <cell r="A32" t="str">
            <v>TH</v>
          </cell>
          <cell r="B32" t="str">
            <v>Thomas</v>
          </cell>
          <cell r="C32">
            <v>1.7490528818808807E-3</v>
          </cell>
          <cell r="D32">
            <v>2.6340645260054078E-3</v>
          </cell>
          <cell r="E32">
            <v>7.0131678247746979E-2</v>
          </cell>
          <cell r="F32">
            <v>0.87681398012087675</v>
          </cell>
          <cell r="G32">
            <v>2.1302580939173543E-3</v>
          </cell>
          <cell r="H32">
            <v>1.2726094232309604E-2</v>
          </cell>
          <cell r="I32">
            <v>1.780215684118728E-3</v>
          </cell>
          <cell r="J32">
            <v>3.0045223587350394E-3</v>
          </cell>
          <cell r="K32">
            <v>2.9030133854409279E-2</v>
          </cell>
          <cell r="L32">
            <v>0.12430985933350443</v>
          </cell>
        </row>
        <row r="33">
          <cell r="A33" t="str">
            <v>TR</v>
          </cell>
          <cell r="B33" t="str">
            <v>Trego</v>
          </cell>
          <cell r="C33">
            <v>1.0895680564421872E-2</v>
          </cell>
          <cell r="D33">
            <v>0</v>
          </cell>
          <cell r="E33">
            <v>7.7810250938202333E-2</v>
          </cell>
          <cell r="F33">
            <v>0.69108043881437564</v>
          </cell>
          <cell r="G33">
            <v>1.7170050594577862E-2</v>
          </cell>
          <cell r="H33">
            <v>8.0907626973672014E-2</v>
          </cell>
          <cell r="I33">
            <v>0</v>
          </cell>
          <cell r="J33">
            <v>3.4252863974255303E-2</v>
          </cell>
          <cell r="K33">
            <v>8.7883088140495003E-2</v>
          </cell>
          <cell r="L33">
            <v>0.13366958770692308</v>
          </cell>
        </row>
        <row r="34">
          <cell r="A34" t="str">
            <v>WA</v>
          </cell>
          <cell r="B34" t="str">
            <v>Wallace</v>
          </cell>
          <cell r="C34">
            <v>7.404139604402755E-3</v>
          </cell>
          <cell r="D34">
            <v>0</v>
          </cell>
          <cell r="E34">
            <v>0.31910134112342475</v>
          </cell>
          <cell r="F34">
            <v>0.67349451927217241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0.13728781218496375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ation"/>
      <sheetName val="queries"/>
      <sheetName val="summary_2013"/>
      <sheetName val="gw_pumping_by_basin_2013"/>
      <sheetName val="sw_cbcu_for_accounting_2013"/>
      <sheetName val="refs"/>
      <sheetName val="coords_GWIrr"/>
      <sheetName val="coords_SWIrr"/>
      <sheetName val="coords_NonIrr"/>
      <sheetName val="rech"/>
      <sheetName val="crops"/>
      <sheetName val="rrcs_GWIrr"/>
      <sheetName val="rrcs_SWIrr"/>
      <sheetName val="pumprech2013.csv"/>
      <sheetName val="swrech2013.csv"/>
      <sheetName val="authacres2013.out"/>
      <sheetName val="Authacres2013.csv"/>
      <sheetName val="authacres2013.txt"/>
      <sheetName val="rrcs_NetAc"/>
      <sheetName val="2013mi.csv"/>
      <sheetName val="RRCA_KS_pds"/>
      <sheetName val="rrcs_NonIrr_gw_ge_50af"/>
      <sheetName val="rrcs_NonIrr_sw"/>
      <sheetName val="rrcs_NonIrr"/>
      <sheetName val="rrcs_NonIrrGp"/>
      <sheetName val="rrcs_SWAlmena"/>
      <sheetName val="almena_p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CF1F9-42D4-421E-A831-E44AC917C65A}">
  <sheetPr>
    <pageSetUpPr fitToPage="1"/>
  </sheetPr>
  <dimension ref="A1:Z56"/>
  <sheetViews>
    <sheetView tabSelected="1" workbookViewId="0">
      <selection activeCell="A24" sqref="A24:J56"/>
    </sheetView>
  </sheetViews>
  <sheetFormatPr defaultRowHeight="12.75" x14ac:dyDescent="0.35"/>
  <cols>
    <col min="1" max="1" width="15" style="2" customWidth="1"/>
    <col min="2" max="2" width="5.35546875" style="2" customWidth="1"/>
    <col min="3" max="3" width="7.85546875" style="2" customWidth="1"/>
    <col min="4" max="9" width="11.85546875" style="2" customWidth="1"/>
    <col min="10" max="10" width="12.5703125" style="2" customWidth="1"/>
    <col min="11" max="11" width="12.2109375" style="2" customWidth="1"/>
    <col min="12" max="12" width="13.85546875" style="2" customWidth="1"/>
    <col min="13" max="16" width="11.5703125" style="2" customWidth="1"/>
    <col min="17" max="17" width="6.140625" style="2" bestFit="1" customWidth="1"/>
    <col min="18" max="18" width="9.140625" style="2"/>
    <col min="19" max="19" width="10.640625" style="2" bestFit="1" customWidth="1"/>
    <col min="20" max="259" width="9.140625" style="2"/>
    <col min="260" max="260" width="15" style="2" customWidth="1"/>
    <col min="261" max="267" width="11.85546875" style="2" customWidth="1"/>
    <col min="268" max="268" width="12.2109375" style="2" customWidth="1"/>
    <col min="269" max="269" width="12.85546875" style="2" customWidth="1"/>
    <col min="270" max="272" width="11.5703125" style="2" customWidth="1"/>
    <col min="273" max="274" width="9.140625" style="2"/>
    <col min="275" max="275" width="10.640625" style="2" bestFit="1" customWidth="1"/>
    <col min="276" max="515" width="9.140625" style="2"/>
    <col min="516" max="516" width="15" style="2" customWidth="1"/>
    <col min="517" max="523" width="11.85546875" style="2" customWidth="1"/>
    <col min="524" max="524" width="12.2109375" style="2" customWidth="1"/>
    <col min="525" max="525" width="12.85546875" style="2" customWidth="1"/>
    <col min="526" max="528" width="11.5703125" style="2" customWidth="1"/>
    <col min="529" max="530" width="9.140625" style="2"/>
    <col min="531" max="531" width="10.640625" style="2" bestFit="1" customWidth="1"/>
    <col min="532" max="771" width="9.140625" style="2"/>
    <col min="772" max="772" width="15" style="2" customWidth="1"/>
    <col min="773" max="779" width="11.85546875" style="2" customWidth="1"/>
    <col min="780" max="780" width="12.2109375" style="2" customWidth="1"/>
    <col min="781" max="781" width="12.85546875" style="2" customWidth="1"/>
    <col min="782" max="784" width="11.5703125" style="2" customWidth="1"/>
    <col min="785" max="786" width="9.140625" style="2"/>
    <col min="787" max="787" width="10.640625" style="2" bestFit="1" customWidth="1"/>
    <col min="788" max="1027" width="9.140625" style="2"/>
    <col min="1028" max="1028" width="15" style="2" customWidth="1"/>
    <col min="1029" max="1035" width="11.85546875" style="2" customWidth="1"/>
    <col min="1036" max="1036" width="12.2109375" style="2" customWidth="1"/>
    <col min="1037" max="1037" width="12.85546875" style="2" customWidth="1"/>
    <col min="1038" max="1040" width="11.5703125" style="2" customWidth="1"/>
    <col min="1041" max="1042" width="9.140625" style="2"/>
    <col min="1043" max="1043" width="10.640625" style="2" bestFit="1" customWidth="1"/>
    <col min="1044" max="1283" width="9.140625" style="2"/>
    <col min="1284" max="1284" width="15" style="2" customWidth="1"/>
    <col min="1285" max="1291" width="11.85546875" style="2" customWidth="1"/>
    <col min="1292" max="1292" width="12.2109375" style="2" customWidth="1"/>
    <col min="1293" max="1293" width="12.85546875" style="2" customWidth="1"/>
    <col min="1294" max="1296" width="11.5703125" style="2" customWidth="1"/>
    <col min="1297" max="1298" width="9.140625" style="2"/>
    <col min="1299" max="1299" width="10.640625" style="2" bestFit="1" customWidth="1"/>
    <col min="1300" max="1539" width="9.140625" style="2"/>
    <col min="1540" max="1540" width="15" style="2" customWidth="1"/>
    <col min="1541" max="1547" width="11.85546875" style="2" customWidth="1"/>
    <col min="1548" max="1548" width="12.2109375" style="2" customWidth="1"/>
    <col min="1549" max="1549" width="12.85546875" style="2" customWidth="1"/>
    <col min="1550" max="1552" width="11.5703125" style="2" customWidth="1"/>
    <col min="1553" max="1554" width="9.140625" style="2"/>
    <col min="1555" max="1555" width="10.640625" style="2" bestFit="1" customWidth="1"/>
    <col min="1556" max="1795" width="9.140625" style="2"/>
    <col min="1796" max="1796" width="15" style="2" customWidth="1"/>
    <col min="1797" max="1803" width="11.85546875" style="2" customWidth="1"/>
    <col min="1804" max="1804" width="12.2109375" style="2" customWidth="1"/>
    <col min="1805" max="1805" width="12.85546875" style="2" customWidth="1"/>
    <col min="1806" max="1808" width="11.5703125" style="2" customWidth="1"/>
    <col min="1809" max="1810" width="9.140625" style="2"/>
    <col min="1811" max="1811" width="10.640625" style="2" bestFit="1" customWidth="1"/>
    <col min="1812" max="2051" width="9.140625" style="2"/>
    <col min="2052" max="2052" width="15" style="2" customWidth="1"/>
    <col min="2053" max="2059" width="11.85546875" style="2" customWidth="1"/>
    <col min="2060" max="2060" width="12.2109375" style="2" customWidth="1"/>
    <col min="2061" max="2061" width="12.85546875" style="2" customWidth="1"/>
    <col min="2062" max="2064" width="11.5703125" style="2" customWidth="1"/>
    <col min="2065" max="2066" width="9.140625" style="2"/>
    <col min="2067" max="2067" width="10.640625" style="2" bestFit="1" customWidth="1"/>
    <col min="2068" max="2307" width="9.140625" style="2"/>
    <col min="2308" max="2308" width="15" style="2" customWidth="1"/>
    <col min="2309" max="2315" width="11.85546875" style="2" customWidth="1"/>
    <col min="2316" max="2316" width="12.2109375" style="2" customWidth="1"/>
    <col min="2317" max="2317" width="12.85546875" style="2" customWidth="1"/>
    <col min="2318" max="2320" width="11.5703125" style="2" customWidth="1"/>
    <col min="2321" max="2322" width="9.140625" style="2"/>
    <col min="2323" max="2323" width="10.640625" style="2" bestFit="1" customWidth="1"/>
    <col min="2324" max="2563" width="9.140625" style="2"/>
    <col min="2564" max="2564" width="15" style="2" customWidth="1"/>
    <col min="2565" max="2571" width="11.85546875" style="2" customWidth="1"/>
    <col min="2572" max="2572" width="12.2109375" style="2" customWidth="1"/>
    <col min="2573" max="2573" width="12.85546875" style="2" customWidth="1"/>
    <col min="2574" max="2576" width="11.5703125" style="2" customWidth="1"/>
    <col min="2577" max="2578" width="9.140625" style="2"/>
    <col min="2579" max="2579" width="10.640625" style="2" bestFit="1" customWidth="1"/>
    <col min="2580" max="2819" width="9.140625" style="2"/>
    <col min="2820" max="2820" width="15" style="2" customWidth="1"/>
    <col min="2821" max="2827" width="11.85546875" style="2" customWidth="1"/>
    <col min="2828" max="2828" width="12.2109375" style="2" customWidth="1"/>
    <col min="2829" max="2829" width="12.85546875" style="2" customWidth="1"/>
    <col min="2830" max="2832" width="11.5703125" style="2" customWidth="1"/>
    <col min="2833" max="2834" width="9.140625" style="2"/>
    <col min="2835" max="2835" width="10.640625" style="2" bestFit="1" customWidth="1"/>
    <col min="2836" max="3075" width="9.140625" style="2"/>
    <col min="3076" max="3076" width="15" style="2" customWidth="1"/>
    <col min="3077" max="3083" width="11.85546875" style="2" customWidth="1"/>
    <col min="3084" max="3084" width="12.2109375" style="2" customWidth="1"/>
    <col min="3085" max="3085" width="12.85546875" style="2" customWidth="1"/>
    <col min="3086" max="3088" width="11.5703125" style="2" customWidth="1"/>
    <col min="3089" max="3090" width="9.140625" style="2"/>
    <col min="3091" max="3091" width="10.640625" style="2" bestFit="1" customWidth="1"/>
    <col min="3092" max="3331" width="9.140625" style="2"/>
    <col min="3332" max="3332" width="15" style="2" customWidth="1"/>
    <col min="3333" max="3339" width="11.85546875" style="2" customWidth="1"/>
    <col min="3340" max="3340" width="12.2109375" style="2" customWidth="1"/>
    <col min="3341" max="3341" width="12.85546875" style="2" customWidth="1"/>
    <col min="3342" max="3344" width="11.5703125" style="2" customWidth="1"/>
    <col min="3345" max="3346" width="9.140625" style="2"/>
    <col min="3347" max="3347" width="10.640625" style="2" bestFit="1" customWidth="1"/>
    <col min="3348" max="3587" width="9.140625" style="2"/>
    <col min="3588" max="3588" width="15" style="2" customWidth="1"/>
    <col min="3589" max="3595" width="11.85546875" style="2" customWidth="1"/>
    <col min="3596" max="3596" width="12.2109375" style="2" customWidth="1"/>
    <col min="3597" max="3597" width="12.85546875" style="2" customWidth="1"/>
    <col min="3598" max="3600" width="11.5703125" style="2" customWidth="1"/>
    <col min="3601" max="3602" width="9.140625" style="2"/>
    <col min="3603" max="3603" width="10.640625" style="2" bestFit="1" customWidth="1"/>
    <col min="3604" max="3843" width="9.140625" style="2"/>
    <col min="3844" max="3844" width="15" style="2" customWidth="1"/>
    <col min="3845" max="3851" width="11.85546875" style="2" customWidth="1"/>
    <col min="3852" max="3852" width="12.2109375" style="2" customWidth="1"/>
    <col min="3853" max="3853" width="12.85546875" style="2" customWidth="1"/>
    <col min="3854" max="3856" width="11.5703125" style="2" customWidth="1"/>
    <col min="3857" max="3858" width="9.140625" style="2"/>
    <col min="3859" max="3859" width="10.640625" style="2" bestFit="1" customWidth="1"/>
    <col min="3860" max="4099" width="9.140625" style="2"/>
    <col min="4100" max="4100" width="15" style="2" customWidth="1"/>
    <col min="4101" max="4107" width="11.85546875" style="2" customWidth="1"/>
    <col min="4108" max="4108" width="12.2109375" style="2" customWidth="1"/>
    <col min="4109" max="4109" width="12.85546875" style="2" customWidth="1"/>
    <col min="4110" max="4112" width="11.5703125" style="2" customWidth="1"/>
    <col min="4113" max="4114" width="9.140625" style="2"/>
    <col min="4115" max="4115" width="10.640625" style="2" bestFit="1" customWidth="1"/>
    <col min="4116" max="4355" width="9.140625" style="2"/>
    <col min="4356" max="4356" width="15" style="2" customWidth="1"/>
    <col min="4357" max="4363" width="11.85546875" style="2" customWidth="1"/>
    <col min="4364" max="4364" width="12.2109375" style="2" customWidth="1"/>
    <col min="4365" max="4365" width="12.85546875" style="2" customWidth="1"/>
    <col min="4366" max="4368" width="11.5703125" style="2" customWidth="1"/>
    <col min="4369" max="4370" width="9.140625" style="2"/>
    <col min="4371" max="4371" width="10.640625" style="2" bestFit="1" customWidth="1"/>
    <col min="4372" max="4611" width="9.140625" style="2"/>
    <col min="4612" max="4612" width="15" style="2" customWidth="1"/>
    <col min="4613" max="4619" width="11.85546875" style="2" customWidth="1"/>
    <col min="4620" max="4620" width="12.2109375" style="2" customWidth="1"/>
    <col min="4621" max="4621" width="12.85546875" style="2" customWidth="1"/>
    <col min="4622" max="4624" width="11.5703125" style="2" customWidth="1"/>
    <col min="4625" max="4626" width="9.140625" style="2"/>
    <col min="4627" max="4627" width="10.640625" style="2" bestFit="1" customWidth="1"/>
    <col min="4628" max="4867" width="9.140625" style="2"/>
    <col min="4868" max="4868" width="15" style="2" customWidth="1"/>
    <col min="4869" max="4875" width="11.85546875" style="2" customWidth="1"/>
    <col min="4876" max="4876" width="12.2109375" style="2" customWidth="1"/>
    <col min="4877" max="4877" width="12.85546875" style="2" customWidth="1"/>
    <col min="4878" max="4880" width="11.5703125" style="2" customWidth="1"/>
    <col min="4881" max="4882" width="9.140625" style="2"/>
    <col min="4883" max="4883" width="10.640625" style="2" bestFit="1" customWidth="1"/>
    <col min="4884" max="5123" width="9.140625" style="2"/>
    <col min="5124" max="5124" width="15" style="2" customWidth="1"/>
    <col min="5125" max="5131" width="11.85546875" style="2" customWidth="1"/>
    <col min="5132" max="5132" width="12.2109375" style="2" customWidth="1"/>
    <col min="5133" max="5133" width="12.85546875" style="2" customWidth="1"/>
    <col min="5134" max="5136" width="11.5703125" style="2" customWidth="1"/>
    <col min="5137" max="5138" width="9.140625" style="2"/>
    <col min="5139" max="5139" width="10.640625" style="2" bestFit="1" customWidth="1"/>
    <col min="5140" max="5379" width="9.140625" style="2"/>
    <col min="5380" max="5380" width="15" style="2" customWidth="1"/>
    <col min="5381" max="5387" width="11.85546875" style="2" customWidth="1"/>
    <col min="5388" max="5388" width="12.2109375" style="2" customWidth="1"/>
    <col min="5389" max="5389" width="12.85546875" style="2" customWidth="1"/>
    <col min="5390" max="5392" width="11.5703125" style="2" customWidth="1"/>
    <col min="5393" max="5394" width="9.140625" style="2"/>
    <col min="5395" max="5395" width="10.640625" style="2" bestFit="1" customWidth="1"/>
    <col min="5396" max="5635" width="9.140625" style="2"/>
    <col min="5636" max="5636" width="15" style="2" customWidth="1"/>
    <col min="5637" max="5643" width="11.85546875" style="2" customWidth="1"/>
    <col min="5644" max="5644" width="12.2109375" style="2" customWidth="1"/>
    <col min="5645" max="5645" width="12.85546875" style="2" customWidth="1"/>
    <col min="5646" max="5648" width="11.5703125" style="2" customWidth="1"/>
    <col min="5649" max="5650" width="9.140625" style="2"/>
    <col min="5651" max="5651" width="10.640625" style="2" bestFit="1" customWidth="1"/>
    <col min="5652" max="5891" width="9.140625" style="2"/>
    <col min="5892" max="5892" width="15" style="2" customWidth="1"/>
    <col min="5893" max="5899" width="11.85546875" style="2" customWidth="1"/>
    <col min="5900" max="5900" width="12.2109375" style="2" customWidth="1"/>
    <col min="5901" max="5901" width="12.85546875" style="2" customWidth="1"/>
    <col min="5902" max="5904" width="11.5703125" style="2" customWidth="1"/>
    <col min="5905" max="5906" width="9.140625" style="2"/>
    <col min="5907" max="5907" width="10.640625" style="2" bestFit="1" customWidth="1"/>
    <col min="5908" max="6147" width="9.140625" style="2"/>
    <col min="6148" max="6148" width="15" style="2" customWidth="1"/>
    <col min="6149" max="6155" width="11.85546875" style="2" customWidth="1"/>
    <col min="6156" max="6156" width="12.2109375" style="2" customWidth="1"/>
    <col min="6157" max="6157" width="12.85546875" style="2" customWidth="1"/>
    <col min="6158" max="6160" width="11.5703125" style="2" customWidth="1"/>
    <col min="6161" max="6162" width="9.140625" style="2"/>
    <col min="6163" max="6163" width="10.640625" style="2" bestFit="1" customWidth="1"/>
    <col min="6164" max="6403" width="9.140625" style="2"/>
    <col min="6404" max="6404" width="15" style="2" customWidth="1"/>
    <col min="6405" max="6411" width="11.85546875" style="2" customWidth="1"/>
    <col min="6412" max="6412" width="12.2109375" style="2" customWidth="1"/>
    <col min="6413" max="6413" width="12.85546875" style="2" customWidth="1"/>
    <col min="6414" max="6416" width="11.5703125" style="2" customWidth="1"/>
    <col min="6417" max="6418" width="9.140625" style="2"/>
    <col min="6419" max="6419" width="10.640625" style="2" bestFit="1" customWidth="1"/>
    <col min="6420" max="6659" width="9.140625" style="2"/>
    <col min="6660" max="6660" width="15" style="2" customWidth="1"/>
    <col min="6661" max="6667" width="11.85546875" style="2" customWidth="1"/>
    <col min="6668" max="6668" width="12.2109375" style="2" customWidth="1"/>
    <col min="6669" max="6669" width="12.85546875" style="2" customWidth="1"/>
    <col min="6670" max="6672" width="11.5703125" style="2" customWidth="1"/>
    <col min="6673" max="6674" width="9.140625" style="2"/>
    <col min="6675" max="6675" width="10.640625" style="2" bestFit="1" customWidth="1"/>
    <col min="6676" max="6915" width="9.140625" style="2"/>
    <col min="6916" max="6916" width="15" style="2" customWidth="1"/>
    <col min="6917" max="6923" width="11.85546875" style="2" customWidth="1"/>
    <col min="6924" max="6924" width="12.2109375" style="2" customWidth="1"/>
    <col min="6925" max="6925" width="12.85546875" style="2" customWidth="1"/>
    <col min="6926" max="6928" width="11.5703125" style="2" customWidth="1"/>
    <col min="6929" max="6930" width="9.140625" style="2"/>
    <col min="6931" max="6931" width="10.640625" style="2" bestFit="1" customWidth="1"/>
    <col min="6932" max="7171" width="9.140625" style="2"/>
    <col min="7172" max="7172" width="15" style="2" customWidth="1"/>
    <col min="7173" max="7179" width="11.85546875" style="2" customWidth="1"/>
    <col min="7180" max="7180" width="12.2109375" style="2" customWidth="1"/>
    <col min="7181" max="7181" width="12.85546875" style="2" customWidth="1"/>
    <col min="7182" max="7184" width="11.5703125" style="2" customWidth="1"/>
    <col min="7185" max="7186" width="9.140625" style="2"/>
    <col min="7187" max="7187" width="10.640625" style="2" bestFit="1" customWidth="1"/>
    <col min="7188" max="7427" width="9.140625" style="2"/>
    <col min="7428" max="7428" width="15" style="2" customWidth="1"/>
    <col min="7429" max="7435" width="11.85546875" style="2" customWidth="1"/>
    <col min="7436" max="7436" width="12.2109375" style="2" customWidth="1"/>
    <col min="7437" max="7437" width="12.85546875" style="2" customWidth="1"/>
    <col min="7438" max="7440" width="11.5703125" style="2" customWidth="1"/>
    <col min="7441" max="7442" width="9.140625" style="2"/>
    <col min="7443" max="7443" width="10.640625" style="2" bestFit="1" customWidth="1"/>
    <col min="7444" max="7683" width="9.140625" style="2"/>
    <col min="7684" max="7684" width="15" style="2" customWidth="1"/>
    <col min="7685" max="7691" width="11.85546875" style="2" customWidth="1"/>
    <col min="7692" max="7692" width="12.2109375" style="2" customWidth="1"/>
    <col min="7693" max="7693" width="12.85546875" style="2" customWidth="1"/>
    <col min="7694" max="7696" width="11.5703125" style="2" customWidth="1"/>
    <col min="7697" max="7698" width="9.140625" style="2"/>
    <col min="7699" max="7699" width="10.640625" style="2" bestFit="1" customWidth="1"/>
    <col min="7700" max="7939" width="9.140625" style="2"/>
    <col min="7940" max="7940" width="15" style="2" customWidth="1"/>
    <col min="7941" max="7947" width="11.85546875" style="2" customWidth="1"/>
    <col min="7948" max="7948" width="12.2109375" style="2" customWidth="1"/>
    <col min="7949" max="7949" width="12.85546875" style="2" customWidth="1"/>
    <col min="7950" max="7952" width="11.5703125" style="2" customWidth="1"/>
    <col min="7953" max="7954" width="9.140625" style="2"/>
    <col min="7955" max="7955" width="10.640625" style="2" bestFit="1" customWidth="1"/>
    <col min="7956" max="8195" width="9.140625" style="2"/>
    <col min="8196" max="8196" width="15" style="2" customWidth="1"/>
    <col min="8197" max="8203" width="11.85546875" style="2" customWidth="1"/>
    <col min="8204" max="8204" width="12.2109375" style="2" customWidth="1"/>
    <col min="8205" max="8205" width="12.85546875" style="2" customWidth="1"/>
    <col min="8206" max="8208" width="11.5703125" style="2" customWidth="1"/>
    <col min="8209" max="8210" width="9.140625" style="2"/>
    <col min="8211" max="8211" width="10.640625" style="2" bestFit="1" customWidth="1"/>
    <col min="8212" max="8451" width="9.140625" style="2"/>
    <col min="8452" max="8452" width="15" style="2" customWidth="1"/>
    <col min="8453" max="8459" width="11.85546875" style="2" customWidth="1"/>
    <col min="8460" max="8460" width="12.2109375" style="2" customWidth="1"/>
    <col min="8461" max="8461" width="12.85546875" style="2" customWidth="1"/>
    <col min="8462" max="8464" width="11.5703125" style="2" customWidth="1"/>
    <col min="8465" max="8466" width="9.140625" style="2"/>
    <col min="8467" max="8467" width="10.640625" style="2" bestFit="1" customWidth="1"/>
    <col min="8468" max="8707" width="9.140625" style="2"/>
    <col min="8708" max="8708" width="15" style="2" customWidth="1"/>
    <col min="8709" max="8715" width="11.85546875" style="2" customWidth="1"/>
    <col min="8716" max="8716" width="12.2109375" style="2" customWidth="1"/>
    <col min="8717" max="8717" width="12.85546875" style="2" customWidth="1"/>
    <col min="8718" max="8720" width="11.5703125" style="2" customWidth="1"/>
    <col min="8721" max="8722" width="9.140625" style="2"/>
    <col min="8723" max="8723" width="10.640625" style="2" bestFit="1" customWidth="1"/>
    <col min="8724" max="8963" width="9.140625" style="2"/>
    <col min="8964" max="8964" width="15" style="2" customWidth="1"/>
    <col min="8965" max="8971" width="11.85546875" style="2" customWidth="1"/>
    <col min="8972" max="8972" width="12.2109375" style="2" customWidth="1"/>
    <col min="8973" max="8973" width="12.85546875" style="2" customWidth="1"/>
    <col min="8974" max="8976" width="11.5703125" style="2" customWidth="1"/>
    <col min="8977" max="8978" width="9.140625" style="2"/>
    <col min="8979" max="8979" width="10.640625" style="2" bestFit="1" customWidth="1"/>
    <col min="8980" max="9219" width="9.140625" style="2"/>
    <col min="9220" max="9220" width="15" style="2" customWidth="1"/>
    <col min="9221" max="9227" width="11.85546875" style="2" customWidth="1"/>
    <col min="9228" max="9228" width="12.2109375" style="2" customWidth="1"/>
    <col min="9229" max="9229" width="12.85546875" style="2" customWidth="1"/>
    <col min="9230" max="9232" width="11.5703125" style="2" customWidth="1"/>
    <col min="9233" max="9234" width="9.140625" style="2"/>
    <col min="9235" max="9235" width="10.640625" style="2" bestFit="1" customWidth="1"/>
    <col min="9236" max="9475" width="9.140625" style="2"/>
    <col min="9476" max="9476" width="15" style="2" customWidth="1"/>
    <col min="9477" max="9483" width="11.85546875" style="2" customWidth="1"/>
    <col min="9484" max="9484" width="12.2109375" style="2" customWidth="1"/>
    <col min="9485" max="9485" width="12.85546875" style="2" customWidth="1"/>
    <col min="9486" max="9488" width="11.5703125" style="2" customWidth="1"/>
    <col min="9489" max="9490" width="9.140625" style="2"/>
    <col min="9491" max="9491" width="10.640625" style="2" bestFit="1" customWidth="1"/>
    <col min="9492" max="9731" width="9.140625" style="2"/>
    <col min="9732" max="9732" width="15" style="2" customWidth="1"/>
    <col min="9733" max="9739" width="11.85546875" style="2" customWidth="1"/>
    <col min="9740" max="9740" width="12.2109375" style="2" customWidth="1"/>
    <col min="9741" max="9741" width="12.85546875" style="2" customWidth="1"/>
    <col min="9742" max="9744" width="11.5703125" style="2" customWidth="1"/>
    <col min="9745" max="9746" width="9.140625" style="2"/>
    <col min="9747" max="9747" width="10.640625" style="2" bestFit="1" customWidth="1"/>
    <col min="9748" max="9987" width="9.140625" style="2"/>
    <col min="9988" max="9988" width="15" style="2" customWidth="1"/>
    <col min="9989" max="9995" width="11.85546875" style="2" customWidth="1"/>
    <col min="9996" max="9996" width="12.2109375" style="2" customWidth="1"/>
    <col min="9997" max="9997" width="12.85546875" style="2" customWidth="1"/>
    <col min="9998" max="10000" width="11.5703125" style="2" customWidth="1"/>
    <col min="10001" max="10002" width="9.140625" style="2"/>
    <col min="10003" max="10003" width="10.640625" style="2" bestFit="1" customWidth="1"/>
    <col min="10004" max="10243" width="9.140625" style="2"/>
    <col min="10244" max="10244" width="15" style="2" customWidth="1"/>
    <col min="10245" max="10251" width="11.85546875" style="2" customWidth="1"/>
    <col min="10252" max="10252" width="12.2109375" style="2" customWidth="1"/>
    <col min="10253" max="10253" width="12.85546875" style="2" customWidth="1"/>
    <col min="10254" max="10256" width="11.5703125" style="2" customWidth="1"/>
    <col min="10257" max="10258" width="9.140625" style="2"/>
    <col min="10259" max="10259" width="10.640625" style="2" bestFit="1" customWidth="1"/>
    <col min="10260" max="10499" width="9.140625" style="2"/>
    <col min="10500" max="10500" width="15" style="2" customWidth="1"/>
    <col min="10501" max="10507" width="11.85546875" style="2" customWidth="1"/>
    <col min="10508" max="10508" width="12.2109375" style="2" customWidth="1"/>
    <col min="10509" max="10509" width="12.85546875" style="2" customWidth="1"/>
    <col min="10510" max="10512" width="11.5703125" style="2" customWidth="1"/>
    <col min="10513" max="10514" width="9.140625" style="2"/>
    <col min="10515" max="10515" width="10.640625" style="2" bestFit="1" customWidth="1"/>
    <col min="10516" max="10755" width="9.140625" style="2"/>
    <col min="10756" max="10756" width="15" style="2" customWidth="1"/>
    <col min="10757" max="10763" width="11.85546875" style="2" customWidth="1"/>
    <col min="10764" max="10764" width="12.2109375" style="2" customWidth="1"/>
    <col min="10765" max="10765" width="12.85546875" style="2" customWidth="1"/>
    <col min="10766" max="10768" width="11.5703125" style="2" customWidth="1"/>
    <col min="10769" max="10770" width="9.140625" style="2"/>
    <col min="10771" max="10771" width="10.640625" style="2" bestFit="1" customWidth="1"/>
    <col min="10772" max="11011" width="9.140625" style="2"/>
    <col min="11012" max="11012" width="15" style="2" customWidth="1"/>
    <col min="11013" max="11019" width="11.85546875" style="2" customWidth="1"/>
    <col min="11020" max="11020" width="12.2109375" style="2" customWidth="1"/>
    <col min="11021" max="11021" width="12.85546875" style="2" customWidth="1"/>
    <col min="11022" max="11024" width="11.5703125" style="2" customWidth="1"/>
    <col min="11025" max="11026" width="9.140625" style="2"/>
    <col min="11027" max="11027" width="10.640625" style="2" bestFit="1" customWidth="1"/>
    <col min="11028" max="11267" width="9.140625" style="2"/>
    <col min="11268" max="11268" width="15" style="2" customWidth="1"/>
    <col min="11269" max="11275" width="11.85546875" style="2" customWidth="1"/>
    <col min="11276" max="11276" width="12.2109375" style="2" customWidth="1"/>
    <col min="11277" max="11277" width="12.85546875" style="2" customWidth="1"/>
    <col min="11278" max="11280" width="11.5703125" style="2" customWidth="1"/>
    <col min="11281" max="11282" width="9.140625" style="2"/>
    <col min="11283" max="11283" width="10.640625" style="2" bestFit="1" customWidth="1"/>
    <col min="11284" max="11523" width="9.140625" style="2"/>
    <col min="11524" max="11524" width="15" style="2" customWidth="1"/>
    <col min="11525" max="11531" width="11.85546875" style="2" customWidth="1"/>
    <col min="11532" max="11532" width="12.2109375" style="2" customWidth="1"/>
    <col min="11533" max="11533" width="12.85546875" style="2" customWidth="1"/>
    <col min="11534" max="11536" width="11.5703125" style="2" customWidth="1"/>
    <col min="11537" max="11538" width="9.140625" style="2"/>
    <col min="11539" max="11539" width="10.640625" style="2" bestFit="1" customWidth="1"/>
    <col min="11540" max="11779" width="9.140625" style="2"/>
    <col min="11780" max="11780" width="15" style="2" customWidth="1"/>
    <col min="11781" max="11787" width="11.85546875" style="2" customWidth="1"/>
    <col min="11788" max="11788" width="12.2109375" style="2" customWidth="1"/>
    <col min="11789" max="11789" width="12.85546875" style="2" customWidth="1"/>
    <col min="11790" max="11792" width="11.5703125" style="2" customWidth="1"/>
    <col min="11793" max="11794" width="9.140625" style="2"/>
    <col min="11795" max="11795" width="10.640625" style="2" bestFit="1" customWidth="1"/>
    <col min="11796" max="12035" width="9.140625" style="2"/>
    <col min="12036" max="12036" width="15" style="2" customWidth="1"/>
    <col min="12037" max="12043" width="11.85546875" style="2" customWidth="1"/>
    <col min="12044" max="12044" width="12.2109375" style="2" customWidth="1"/>
    <col min="12045" max="12045" width="12.85546875" style="2" customWidth="1"/>
    <col min="12046" max="12048" width="11.5703125" style="2" customWidth="1"/>
    <col min="12049" max="12050" width="9.140625" style="2"/>
    <col min="12051" max="12051" width="10.640625" style="2" bestFit="1" customWidth="1"/>
    <col min="12052" max="12291" width="9.140625" style="2"/>
    <col min="12292" max="12292" width="15" style="2" customWidth="1"/>
    <col min="12293" max="12299" width="11.85546875" style="2" customWidth="1"/>
    <col min="12300" max="12300" width="12.2109375" style="2" customWidth="1"/>
    <col min="12301" max="12301" width="12.85546875" style="2" customWidth="1"/>
    <col min="12302" max="12304" width="11.5703125" style="2" customWidth="1"/>
    <col min="12305" max="12306" width="9.140625" style="2"/>
    <col min="12307" max="12307" width="10.640625" style="2" bestFit="1" customWidth="1"/>
    <col min="12308" max="12547" width="9.140625" style="2"/>
    <col min="12548" max="12548" width="15" style="2" customWidth="1"/>
    <col min="12549" max="12555" width="11.85546875" style="2" customWidth="1"/>
    <col min="12556" max="12556" width="12.2109375" style="2" customWidth="1"/>
    <col min="12557" max="12557" width="12.85546875" style="2" customWidth="1"/>
    <col min="12558" max="12560" width="11.5703125" style="2" customWidth="1"/>
    <col min="12561" max="12562" width="9.140625" style="2"/>
    <col min="12563" max="12563" width="10.640625" style="2" bestFit="1" customWidth="1"/>
    <col min="12564" max="12803" width="9.140625" style="2"/>
    <col min="12804" max="12804" width="15" style="2" customWidth="1"/>
    <col min="12805" max="12811" width="11.85546875" style="2" customWidth="1"/>
    <col min="12812" max="12812" width="12.2109375" style="2" customWidth="1"/>
    <col min="12813" max="12813" width="12.85546875" style="2" customWidth="1"/>
    <col min="12814" max="12816" width="11.5703125" style="2" customWidth="1"/>
    <col min="12817" max="12818" width="9.140625" style="2"/>
    <col min="12819" max="12819" width="10.640625" style="2" bestFit="1" customWidth="1"/>
    <col min="12820" max="13059" width="9.140625" style="2"/>
    <col min="13060" max="13060" width="15" style="2" customWidth="1"/>
    <col min="13061" max="13067" width="11.85546875" style="2" customWidth="1"/>
    <col min="13068" max="13068" width="12.2109375" style="2" customWidth="1"/>
    <col min="13069" max="13069" width="12.85546875" style="2" customWidth="1"/>
    <col min="13070" max="13072" width="11.5703125" style="2" customWidth="1"/>
    <col min="13073" max="13074" width="9.140625" style="2"/>
    <col min="13075" max="13075" width="10.640625" style="2" bestFit="1" customWidth="1"/>
    <col min="13076" max="13315" width="9.140625" style="2"/>
    <col min="13316" max="13316" width="15" style="2" customWidth="1"/>
    <col min="13317" max="13323" width="11.85546875" style="2" customWidth="1"/>
    <col min="13324" max="13324" width="12.2109375" style="2" customWidth="1"/>
    <col min="13325" max="13325" width="12.85546875" style="2" customWidth="1"/>
    <col min="13326" max="13328" width="11.5703125" style="2" customWidth="1"/>
    <col min="13329" max="13330" width="9.140625" style="2"/>
    <col min="13331" max="13331" width="10.640625" style="2" bestFit="1" customWidth="1"/>
    <col min="13332" max="13571" width="9.140625" style="2"/>
    <col min="13572" max="13572" width="15" style="2" customWidth="1"/>
    <col min="13573" max="13579" width="11.85546875" style="2" customWidth="1"/>
    <col min="13580" max="13580" width="12.2109375" style="2" customWidth="1"/>
    <col min="13581" max="13581" width="12.85546875" style="2" customWidth="1"/>
    <col min="13582" max="13584" width="11.5703125" style="2" customWidth="1"/>
    <col min="13585" max="13586" width="9.140625" style="2"/>
    <col min="13587" max="13587" width="10.640625" style="2" bestFit="1" customWidth="1"/>
    <col min="13588" max="13827" width="9.140625" style="2"/>
    <col min="13828" max="13828" width="15" style="2" customWidth="1"/>
    <col min="13829" max="13835" width="11.85546875" style="2" customWidth="1"/>
    <col min="13836" max="13836" width="12.2109375" style="2" customWidth="1"/>
    <col min="13837" max="13837" width="12.85546875" style="2" customWidth="1"/>
    <col min="13838" max="13840" width="11.5703125" style="2" customWidth="1"/>
    <col min="13841" max="13842" width="9.140625" style="2"/>
    <col min="13843" max="13843" width="10.640625" style="2" bestFit="1" customWidth="1"/>
    <col min="13844" max="14083" width="9.140625" style="2"/>
    <col min="14084" max="14084" width="15" style="2" customWidth="1"/>
    <col min="14085" max="14091" width="11.85546875" style="2" customWidth="1"/>
    <col min="14092" max="14092" width="12.2109375" style="2" customWidth="1"/>
    <col min="14093" max="14093" width="12.85546875" style="2" customWidth="1"/>
    <col min="14094" max="14096" width="11.5703125" style="2" customWidth="1"/>
    <col min="14097" max="14098" width="9.140625" style="2"/>
    <col min="14099" max="14099" width="10.640625" style="2" bestFit="1" customWidth="1"/>
    <col min="14100" max="14339" width="9.140625" style="2"/>
    <col min="14340" max="14340" width="15" style="2" customWidth="1"/>
    <col min="14341" max="14347" width="11.85546875" style="2" customWidth="1"/>
    <col min="14348" max="14348" width="12.2109375" style="2" customWidth="1"/>
    <col min="14349" max="14349" width="12.85546875" style="2" customWidth="1"/>
    <col min="14350" max="14352" width="11.5703125" style="2" customWidth="1"/>
    <col min="14353" max="14354" width="9.140625" style="2"/>
    <col min="14355" max="14355" width="10.640625" style="2" bestFit="1" customWidth="1"/>
    <col min="14356" max="14595" width="9.140625" style="2"/>
    <col min="14596" max="14596" width="15" style="2" customWidth="1"/>
    <col min="14597" max="14603" width="11.85546875" style="2" customWidth="1"/>
    <col min="14604" max="14604" width="12.2109375" style="2" customWidth="1"/>
    <col min="14605" max="14605" width="12.85546875" style="2" customWidth="1"/>
    <col min="14606" max="14608" width="11.5703125" style="2" customWidth="1"/>
    <col min="14609" max="14610" width="9.140625" style="2"/>
    <col min="14611" max="14611" width="10.640625" style="2" bestFit="1" customWidth="1"/>
    <col min="14612" max="14851" width="9.140625" style="2"/>
    <col min="14852" max="14852" width="15" style="2" customWidth="1"/>
    <col min="14853" max="14859" width="11.85546875" style="2" customWidth="1"/>
    <col min="14860" max="14860" width="12.2109375" style="2" customWidth="1"/>
    <col min="14861" max="14861" width="12.85546875" style="2" customWidth="1"/>
    <col min="14862" max="14864" width="11.5703125" style="2" customWidth="1"/>
    <col min="14865" max="14866" width="9.140625" style="2"/>
    <col min="14867" max="14867" width="10.640625" style="2" bestFit="1" customWidth="1"/>
    <col min="14868" max="15107" width="9.140625" style="2"/>
    <col min="15108" max="15108" width="15" style="2" customWidth="1"/>
    <col min="15109" max="15115" width="11.85546875" style="2" customWidth="1"/>
    <col min="15116" max="15116" width="12.2109375" style="2" customWidth="1"/>
    <col min="15117" max="15117" width="12.85546875" style="2" customWidth="1"/>
    <col min="15118" max="15120" width="11.5703125" style="2" customWidth="1"/>
    <col min="15121" max="15122" width="9.140625" style="2"/>
    <col min="15123" max="15123" width="10.640625" style="2" bestFit="1" customWidth="1"/>
    <col min="15124" max="15363" width="9.140625" style="2"/>
    <col min="15364" max="15364" width="15" style="2" customWidth="1"/>
    <col min="15365" max="15371" width="11.85546875" style="2" customWidth="1"/>
    <col min="15372" max="15372" width="12.2109375" style="2" customWidth="1"/>
    <col min="15373" max="15373" width="12.85546875" style="2" customWidth="1"/>
    <col min="15374" max="15376" width="11.5703125" style="2" customWidth="1"/>
    <col min="15377" max="15378" width="9.140625" style="2"/>
    <col min="15379" max="15379" width="10.640625" style="2" bestFit="1" customWidth="1"/>
    <col min="15380" max="15619" width="9.140625" style="2"/>
    <col min="15620" max="15620" width="15" style="2" customWidth="1"/>
    <col min="15621" max="15627" width="11.85546875" style="2" customWidth="1"/>
    <col min="15628" max="15628" width="12.2109375" style="2" customWidth="1"/>
    <col min="15629" max="15629" width="12.85546875" style="2" customWidth="1"/>
    <col min="15630" max="15632" width="11.5703125" style="2" customWidth="1"/>
    <col min="15633" max="15634" width="9.140625" style="2"/>
    <col min="15635" max="15635" width="10.640625" style="2" bestFit="1" customWidth="1"/>
    <col min="15636" max="15875" width="9.140625" style="2"/>
    <col min="15876" max="15876" width="15" style="2" customWidth="1"/>
    <col min="15877" max="15883" width="11.85546875" style="2" customWidth="1"/>
    <col min="15884" max="15884" width="12.2109375" style="2" customWidth="1"/>
    <col min="15885" max="15885" width="12.85546875" style="2" customWidth="1"/>
    <col min="15886" max="15888" width="11.5703125" style="2" customWidth="1"/>
    <col min="15889" max="15890" width="9.140625" style="2"/>
    <col min="15891" max="15891" width="10.640625" style="2" bestFit="1" customWidth="1"/>
    <col min="15892" max="16131" width="9.140625" style="2"/>
    <col min="16132" max="16132" width="15" style="2" customWidth="1"/>
    <col min="16133" max="16139" width="11.85546875" style="2" customWidth="1"/>
    <col min="16140" max="16140" width="12.2109375" style="2" customWidth="1"/>
    <col min="16141" max="16141" width="12.85546875" style="2" customWidth="1"/>
    <col min="16142" max="16144" width="11.5703125" style="2" customWidth="1"/>
    <col min="16145" max="16146" width="9.140625" style="2"/>
    <col min="16147" max="16147" width="10.640625" style="2" bestFit="1" customWidth="1"/>
    <col min="16148" max="16384" width="9.140625" style="2"/>
  </cols>
  <sheetData>
    <row r="1" spans="1:26" ht="64.150000000000006" x14ac:dyDescent="0.4">
      <c r="A1" s="27" t="s">
        <v>0</v>
      </c>
      <c r="B1" s="24" t="s">
        <v>34</v>
      </c>
      <c r="C1" s="28" t="s">
        <v>1</v>
      </c>
      <c r="D1" s="29" t="s">
        <v>158</v>
      </c>
      <c r="E1" s="29" t="s">
        <v>2</v>
      </c>
      <c r="F1" s="29" t="s">
        <v>159</v>
      </c>
      <c r="G1" s="29" t="s">
        <v>3</v>
      </c>
      <c r="H1" s="29" t="s">
        <v>4</v>
      </c>
      <c r="I1" s="30" t="s">
        <v>5</v>
      </c>
      <c r="J1" s="24" t="s">
        <v>34</v>
      </c>
      <c r="K1" s="50" t="s">
        <v>160</v>
      </c>
      <c r="L1" s="50" t="s">
        <v>161</v>
      </c>
      <c r="M1" s="50" t="s">
        <v>162</v>
      </c>
      <c r="N1" s="50" t="s">
        <v>163</v>
      </c>
      <c r="O1" s="50" t="s">
        <v>164</v>
      </c>
      <c r="P1" s="42" t="s">
        <v>6</v>
      </c>
      <c r="Q1" s="22" t="s">
        <v>57</v>
      </c>
      <c r="R1" s="16" t="s">
        <v>34</v>
      </c>
      <c r="S1" s="17" t="s">
        <v>35</v>
      </c>
      <c r="T1" s="18" t="s">
        <v>36</v>
      </c>
      <c r="U1" s="17" t="s">
        <v>37</v>
      </c>
      <c r="V1" s="18" t="s">
        <v>38</v>
      </c>
      <c r="W1" s="17" t="s">
        <v>55</v>
      </c>
      <c r="X1" s="48" t="s">
        <v>146</v>
      </c>
      <c r="Y1" s="48" t="s">
        <v>147</v>
      </c>
      <c r="Z1" s="49" t="s">
        <v>148</v>
      </c>
    </row>
    <row r="2" spans="1:26" ht="14.25" x14ac:dyDescent="0.45">
      <c r="A2" s="31" t="s">
        <v>7</v>
      </c>
      <c r="B2" s="25" t="s">
        <v>44</v>
      </c>
      <c r="C2" s="3">
        <v>31</v>
      </c>
      <c r="D2" s="4">
        <v>55308.092999999986</v>
      </c>
      <c r="E2" s="4">
        <v>6748.2034899999944</v>
      </c>
      <c r="F2" s="4">
        <v>49727</v>
      </c>
      <c r="G2" s="5">
        <f>E2/D2</f>
        <v>0.12201114021414544</v>
      </c>
      <c r="H2" s="6">
        <f>12*D2/F2</f>
        <v>13.346815935005123</v>
      </c>
      <c r="I2" s="32">
        <f>F2/F$12</f>
        <v>0.11068194138444462</v>
      </c>
      <c r="J2" s="25" t="s">
        <v>44</v>
      </c>
      <c r="K2" s="7">
        <v>26.316791647174753</v>
      </c>
      <c r="L2" s="7">
        <v>14.967475991056475</v>
      </c>
      <c r="M2" s="7">
        <v>17.634685150476937</v>
      </c>
      <c r="N2" s="7">
        <f>K2-L2</f>
        <v>11.349315656118279</v>
      </c>
      <c r="O2" s="7">
        <v>18.78</v>
      </c>
      <c r="P2" s="20">
        <f t="shared" ref="P2:P11" si="0">100*H2/$M2</f>
        <v>75.685025398052844</v>
      </c>
      <c r="Q2">
        <f t="shared" ref="Q2:Q10" si="1">IFERROR(MATCH(B2,R$2:R$17,0),0)</f>
        <v>6</v>
      </c>
      <c r="R2" s="19" t="s">
        <v>39</v>
      </c>
      <c r="S2" s="53">
        <v>178</v>
      </c>
      <c r="T2" s="54">
        <v>3786.329999999999</v>
      </c>
      <c r="U2" s="54">
        <v>543.01681000000031</v>
      </c>
      <c r="V2" s="54">
        <v>7541</v>
      </c>
      <c r="W2" s="55">
        <f>12*T2/V2</f>
        <v>6.0251902930645791</v>
      </c>
      <c r="X2" s="54">
        <v>1199.5060000000001</v>
      </c>
      <c r="Y2" s="56">
        <f t="shared" ref="Y2:Y18" si="2">T2/(T2+X2)</f>
        <v>0.75941727726303065</v>
      </c>
      <c r="Z2" s="54">
        <v>584.78700000000003</v>
      </c>
    </row>
    <row r="3" spans="1:26" ht="14.25" x14ac:dyDescent="0.45">
      <c r="A3" s="31" t="s">
        <v>8</v>
      </c>
      <c r="B3" s="25" t="s">
        <v>43</v>
      </c>
      <c r="C3" s="3">
        <v>48</v>
      </c>
      <c r="D3" s="4">
        <v>8957.9</v>
      </c>
      <c r="E3" s="4">
        <v>1131.1804400000001</v>
      </c>
      <c r="F3" s="4">
        <v>11147.150000000001</v>
      </c>
      <c r="G3" s="5">
        <f t="shared" ref="G3:G12" si="3">E3/D3</f>
        <v>0.12627741323301223</v>
      </c>
      <c r="H3" s="6">
        <f t="shared" ref="H3:H12" si="4">12*D3/F3</f>
        <v>9.6432541053094258</v>
      </c>
      <c r="I3" s="32">
        <f t="shared" ref="I3:I12" si="5">F3/F$12</f>
        <v>2.4811233392394716E-2</v>
      </c>
      <c r="J3" s="25" t="s">
        <v>43</v>
      </c>
      <c r="K3" s="7">
        <v>24.717519141496101</v>
      </c>
      <c r="L3" s="7">
        <v>11.687050518817085</v>
      </c>
      <c r="M3" s="7">
        <v>13.826913146491842</v>
      </c>
      <c r="N3" s="7">
        <f t="shared" ref="N3:N10" si="6">K3-L3</f>
        <v>13.030468622679017</v>
      </c>
      <c r="O3" s="7">
        <v>24.380000000000003</v>
      </c>
      <c r="P3" s="20">
        <f t="shared" si="0"/>
        <v>69.74263888940466</v>
      </c>
      <c r="Q3">
        <f t="shared" si="1"/>
        <v>5</v>
      </c>
      <c r="R3" s="19" t="s">
        <v>40</v>
      </c>
      <c r="S3" s="53">
        <v>346</v>
      </c>
      <c r="T3" s="54">
        <v>10083.244000000002</v>
      </c>
      <c r="U3" s="54">
        <v>1520.9758399999998</v>
      </c>
      <c r="V3" s="54">
        <v>13002</v>
      </c>
      <c r="W3" s="55">
        <f t="shared" ref="W3:W16" si="7">12*T3/V3</f>
        <v>9.306178126442088</v>
      </c>
      <c r="X3" s="54">
        <v>754.09800000000007</v>
      </c>
      <c r="Y3" s="56">
        <f t="shared" si="2"/>
        <v>0.93041670180750968</v>
      </c>
      <c r="Z3" s="54">
        <v>119.182</v>
      </c>
    </row>
    <row r="4" spans="1:26" ht="14.25" x14ac:dyDescent="0.45">
      <c r="A4" s="31" t="s">
        <v>9</v>
      </c>
      <c r="B4" s="25" t="s">
        <v>40</v>
      </c>
      <c r="C4" s="3">
        <v>65</v>
      </c>
      <c r="D4" s="4">
        <v>10083.244000000002</v>
      </c>
      <c r="E4" s="4">
        <v>1520.9758399999998</v>
      </c>
      <c r="F4" s="4">
        <v>13002</v>
      </c>
      <c r="G4" s="5">
        <f t="shared" si="3"/>
        <v>0.15084191555812787</v>
      </c>
      <c r="H4" s="6">
        <f t="shared" si="4"/>
        <v>9.306178126442088</v>
      </c>
      <c r="I4" s="32">
        <f t="shared" si="5"/>
        <v>2.8939743034579784E-2</v>
      </c>
      <c r="J4" s="25" t="s">
        <v>40</v>
      </c>
      <c r="K4" s="7">
        <v>25.727532095948177</v>
      </c>
      <c r="L4" s="7">
        <v>11.318741081092051</v>
      </c>
      <c r="M4" s="7">
        <v>13.753253182058067</v>
      </c>
      <c r="N4" s="7">
        <f t="shared" si="6"/>
        <v>14.408791014856126</v>
      </c>
      <c r="O4" s="7">
        <v>26.37</v>
      </c>
      <c r="P4" s="20">
        <f t="shared" si="0"/>
        <v>67.665286192670024</v>
      </c>
      <c r="Q4">
        <f t="shared" si="1"/>
        <v>2</v>
      </c>
      <c r="R4" s="19" t="s">
        <v>41</v>
      </c>
      <c r="S4" s="53">
        <v>276</v>
      </c>
      <c r="T4" s="54">
        <v>20384.529999999995</v>
      </c>
      <c r="U4" s="54">
        <v>2497.1722499999996</v>
      </c>
      <c r="V4" s="54">
        <v>20263</v>
      </c>
      <c r="W4" s="55">
        <f t="shared" si="7"/>
        <v>12.071971573804468</v>
      </c>
      <c r="X4" s="54">
        <v>613.33300000000008</v>
      </c>
      <c r="Y4" s="56">
        <f t="shared" si="2"/>
        <v>0.97079069427207909</v>
      </c>
      <c r="Z4" s="54">
        <v>7.5410000000000004</v>
      </c>
    </row>
    <row r="5" spans="1:26" ht="14.25" x14ac:dyDescent="0.45">
      <c r="A5" s="31" t="s">
        <v>10</v>
      </c>
      <c r="B5" s="25" t="s">
        <v>39</v>
      </c>
      <c r="C5" s="3">
        <v>82</v>
      </c>
      <c r="D5" s="4">
        <v>3786.329999999999</v>
      </c>
      <c r="E5" s="4">
        <v>543.01681000000031</v>
      </c>
      <c r="F5" s="4">
        <v>7541</v>
      </c>
      <c r="G5" s="5">
        <f t="shared" si="3"/>
        <v>0.14341507739684614</v>
      </c>
      <c r="H5" s="6">
        <f t="shared" si="4"/>
        <v>6.0251902930645791</v>
      </c>
      <c r="I5" s="32">
        <f t="shared" si="5"/>
        <v>1.6784694833392261E-2</v>
      </c>
      <c r="J5" s="25" t="s">
        <v>39</v>
      </c>
      <c r="K5" s="7">
        <v>24.38829874071947</v>
      </c>
      <c r="L5" s="7">
        <v>10.47142877710152</v>
      </c>
      <c r="M5" s="7">
        <v>12.56804189928156</v>
      </c>
      <c r="N5" s="7">
        <f t="shared" si="6"/>
        <v>13.91686996361795</v>
      </c>
      <c r="O5" s="7">
        <v>26.655000000000001</v>
      </c>
      <c r="P5" s="20">
        <f t="shared" si="0"/>
        <v>47.940564977023215</v>
      </c>
      <c r="Q5">
        <f t="shared" si="1"/>
        <v>1</v>
      </c>
      <c r="R5" s="19" t="s">
        <v>42</v>
      </c>
      <c r="S5" s="53">
        <v>797</v>
      </c>
      <c r="T5" s="54">
        <v>106446.72099999989</v>
      </c>
      <c r="U5" s="54">
        <v>13048.321109999992</v>
      </c>
      <c r="V5" s="54">
        <v>103696</v>
      </c>
      <c r="W5" s="55">
        <f t="shared" si="7"/>
        <v>12.318321362444054</v>
      </c>
      <c r="X5" s="54">
        <v>2804.2409999999995</v>
      </c>
      <c r="Y5" s="56">
        <f t="shared" si="2"/>
        <v>0.97433211617852855</v>
      </c>
      <c r="Z5" s="54">
        <v>0</v>
      </c>
    </row>
    <row r="6" spans="1:26" ht="14.25" x14ac:dyDescent="0.45">
      <c r="A6" s="31" t="s">
        <v>11</v>
      </c>
      <c r="B6" s="25" t="s">
        <v>41</v>
      </c>
      <c r="C6" s="3">
        <v>99</v>
      </c>
      <c r="D6" s="4">
        <v>20384.529999999995</v>
      </c>
      <c r="E6" s="4">
        <v>2497.1722499999996</v>
      </c>
      <c r="F6" s="4">
        <v>20263</v>
      </c>
      <c r="G6" s="5">
        <f t="shared" si="3"/>
        <v>0.12250330274968323</v>
      </c>
      <c r="H6" s="6">
        <f t="shared" si="4"/>
        <v>12.071971573804468</v>
      </c>
      <c r="I6" s="32">
        <f t="shared" si="5"/>
        <v>4.5101216205944483E-2</v>
      </c>
      <c r="J6" s="25" t="s">
        <v>41</v>
      </c>
      <c r="K6" s="7">
        <v>26.48543499656968</v>
      </c>
      <c r="L6" s="7">
        <v>14.805890611755107</v>
      </c>
      <c r="M6" s="7">
        <v>17.479256100486939</v>
      </c>
      <c r="N6" s="7">
        <f t="shared" si="6"/>
        <v>11.679544384814573</v>
      </c>
      <c r="O6" s="7">
        <v>18.46</v>
      </c>
      <c r="P6" s="20">
        <f t="shared" si="0"/>
        <v>69.064561468769639</v>
      </c>
      <c r="Q6">
        <f t="shared" si="1"/>
        <v>3</v>
      </c>
      <c r="R6" s="19" t="s">
        <v>43</v>
      </c>
      <c r="S6" s="53">
        <v>246</v>
      </c>
      <c r="T6" s="54">
        <v>8957.9</v>
      </c>
      <c r="U6" s="54">
        <v>1131.1804400000001</v>
      </c>
      <c r="V6" s="54">
        <v>11147.150000000001</v>
      </c>
      <c r="W6" s="55">
        <f t="shared" si="7"/>
        <v>9.6432541053094258</v>
      </c>
      <c r="X6" s="54">
        <v>1059.0030000000002</v>
      </c>
      <c r="Y6" s="56">
        <f t="shared" si="2"/>
        <v>0.89427840121842039</v>
      </c>
      <c r="Z6" s="54">
        <v>0</v>
      </c>
    </row>
    <row r="7" spans="1:26" ht="14.25" x14ac:dyDescent="0.45">
      <c r="A7" s="31" t="s">
        <v>12</v>
      </c>
      <c r="B7" s="25" t="s">
        <v>45</v>
      </c>
      <c r="C7" s="3">
        <v>116</v>
      </c>
      <c r="D7" s="4">
        <v>73016.38900000001</v>
      </c>
      <c r="E7" s="4">
        <v>8680.9437855265605</v>
      </c>
      <c r="F7" s="4">
        <v>80264</v>
      </c>
      <c r="G7" s="5">
        <f t="shared" si="3"/>
        <v>0.11889034646080018</v>
      </c>
      <c r="H7" s="6">
        <f t="shared" si="4"/>
        <v>10.916434117412539</v>
      </c>
      <c r="I7" s="32">
        <f t="shared" si="5"/>
        <v>0.17865094100350037</v>
      </c>
      <c r="J7" s="25" t="s">
        <v>45</v>
      </c>
      <c r="K7" s="7">
        <v>25.751918753902221</v>
      </c>
      <c r="L7" s="7">
        <v>12.511952876038761</v>
      </c>
      <c r="M7" s="7">
        <v>14.723949727687755</v>
      </c>
      <c r="N7" s="7">
        <f t="shared" si="6"/>
        <v>13.23996587786346</v>
      </c>
      <c r="O7" s="7">
        <v>23.033333333333335</v>
      </c>
      <c r="P7" s="20">
        <f t="shared" si="0"/>
        <v>74.140664151308897</v>
      </c>
      <c r="Q7">
        <f t="shared" si="1"/>
        <v>7</v>
      </c>
      <c r="R7" s="19" t="s">
        <v>44</v>
      </c>
      <c r="S7" s="53">
        <v>563</v>
      </c>
      <c r="T7" s="54">
        <v>55308.092999999986</v>
      </c>
      <c r="U7" s="54">
        <v>6748.2034899999944</v>
      </c>
      <c r="V7" s="54">
        <v>49727</v>
      </c>
      <c r="W7" s="55">
        <f t="shared" si="7"/>
        <v>13.346815935005123</v>
      </c>
      <c r="X7" s="54">
        <v>1056.7059999999999</v>
      </c>
      <c r="Y7" s="56">
        <f t="shared" si="2"/>
        <v>0.98125237703766144</v>
      </c>
      <c r="Z7" s="54">
        <v>0</v>
      </c>
    </row>
    <row r="8" spans="1:26" ht="14.25" x14ac:dyDescent="0.45">
      <c r="A8" s="31" t="s">
        <v>13</v>
      </c>
      <c r="B8" s="25" t="s">
        <v>47</v>
      </c>
      <c r="C8" s="3">
        <v>133</v>
      </c>
      <c r="D8" s="4">
        <v>133192.6289999999</v>
      </c>
      <c r="E8" s="4">
        <v>16231.584559999996</v>
      </c>
      <c r="F8" s="4">
        <v>119797</v>
      </c>
      <c r="G8" s="5">
        <f t="shared" si="3"/>
        <v>0.12186548671548489</v>
      </c>
      <c r="H8" s="6">
        <f t="shared" si="4"/>
        <v>13.3418328338773</v>
      </c>
      <c r="I8" s="32">
        <f t="shared" si="5"/>
        <v>0.2666431623068416</v>
      </c>
      <c r="J8" s="25" t="s">
        <v>47</v>
      </c>
      <c r="K8" s="7">
        <v>27.216455787072473</v>
      </c>
      <c r="L8" s="7">
        <v>17.108627957467359</v>
      </c>
      <c r="M8" s="7">
        <v>20.157702241927055</v>
      </c>
      <c r="N8" s="7">
        <f t="shared" si="6"/>
        <v>10.107827829605114</v>
      </c>
      <c r="O8" s="7">
        <v>15.919999999999998</v>
      </c>
      <c r="P8" s="20">
        <f t="shared" si="0"/>
        <v>66.187270125098522</v>
      </c>
      <c r="Q8">
        <f t="shared" si="1"/>
        <v>9</v>
      </c>
      <c r="R8" s="19" t="s">
        <v>45</v>
      </c>
      <c r="S8" s="53">
        <v>721</v>
      </c>
      <c r="T8" s="54">
        <v>73016.38900000001</v>
      </c>
      <c r="U8" s="54">
        <v>8680.9437855265605</v>
      </c>
      <c r="V8" s="54">
        <v>80264</v>
      </c>
      <c r="W8" s="55">
        <f t="shared" si="7"/>
        <v>10.916434117412539</v>
      </c>
      <c r="X8" s="54">
        <v>1475.8990000000001</v>
      </c>
      <c r="Y8" s="56">
        <f t="shared" si="2"/>
        <v>0.98018722421306215</v>
      </c>
      <c r="Z8" s="54">
        <v>0</v>
      </c>
    </row>
    <row r="9" spans="1:26" ht="14.25" x14ac:dyDescent="0.45">
      <c r="A9" s="31" t="s">
        <v>14</v>
      </c>
      <c r="B9" s="25" t="s">
        <v>42</v>
      </c>
      <c r="C9" s="3">
        <v>150</v>
      </c>
      <c r="D9" s="4">
        <v>106446.72099999989</v>
      </c>
      <c r="E9" s="4">
        <v>13048.321109999992</v>
      </c>
      <c r="F9" s="4">
        <v>103696</v>
      </c>
      <c r="G9" s="5">
        <f t="shared" si="3"/>
        <v>0.12258077080645824</v>
      </c>
      <c r="H9" s="6">
        <f t="shared" si="4"/>
        <v>12.318321362444054</v>
      </c>
      <c r="I9" s="32">
        <f t="shared" si="5"/>
        <v>0.23080569094860678</v>
      </c>
      <c r="J9" s="25" t="s">
        <v>42</v>
      </c>
      <c r="K9" s="7">
        <v>26.286639947744426</v>
      </c>
      <c r="L9" s="7">
        <v>15.937310642626755</v>
      </c>
      <c r="M9" s="7">
        <v>18.790038699014108</v>
      </c>
      <c r="N9" s="7">
        <f t="shared" si="6"/>
        <v>10.349329305117671</v>
      </c>
      <c r="O9" s="7">
        <v>16.07</v>
      </c>
      <c r="P9" s="20">
        <f t="shared" si="0"/>
        <v>65.557722151420492</v>
      </c>
      <c r="Q9">
        <f t="shared" si="1"/>
        <v>4</v>
      </c>
      <c r="R9" s="19" t="s">
        <v>46</v>
      </c>
      <c r="S9" s="53">
        <v>163</v>
      </c>
      <c r="T9" s="54">
        <v>12716.027000000006</v>
      </c>
      <c r="U9" s="54">
        <v>1581.605579999999</v>
      </c>
      <c r="V9" s="54">
        <v>12702</v>
      </c>
      <c r="W9" s="55">
        <f t="shared" si="7"/>
        <v>12.013251771374593</v>
      </c>
      <c r="X9" s="54">
        <v>537.79699999999991</v>
      </c>
      <c r="Y9" s="56">
        <f t="shared" si="2"/>
        <v>0.95942325777073845</v>
      </c>
      <c r="Z9" s="54">
        <v>0</v>
      </c>
    </row>
    <row r="10" spans="1:26" ht="14.25" x14ac:dyDescent="0.45">
      <c r="A10" s="31" t="s">
        <v>15</v>
      </c>
      <c r="B10" s="25" t="s">
        <v>51</v>
      </c>
      <c r="C10" s="3">
        <v>167</v>
      </c>
      <c r="D10" s="4">
        <v>2277.3249999999998</v>
      </c>
      <c r="E10" s="4">
        <v>288.01434999999992</v>
      </c>
      <c r="F10" s="4">
        <v>3053</v>
      </c>
      <c r="G10" s="5">
        <f t="shared" si="3"/>
        <v>0.12647046425082056</v>
      </c>
      <c r="H10" s="6">
        <f t="shared" si="4"/>
        <v>8.9511627906976745</v>
      </c>
      <c r="I10" s="32">
        <f t="shared" si="5"/>
        <v>6.7953419077505066E-3</v>
      </c>
      <c r="J10" s="25" t="s">
        <v>51</v>
      </c>
      <c r="K10" s="7">
        <v>22.79355114299786</v>
      </c>
      <c r="L10" s="7">
        <v>9.3343524838059491</v>
      </c>
      <c r="M10" s="7">
        <v>11.138751864107251</v>
      </c>
      <c r="N10" s="7">
        <f t="shared" si="6"/>
        <v>13.459198659191911</v>
      </c>
      <c r="O10" s="7">
        <v>26.659999999999997</v>
      </c>
      <c r="P10" s="20">
        <f t="shared" si="0"/>
        <v>80.360554754265479</v>
      </c>
      <c r="Q10">
        <f t="shared" si="1"/>
        <v>13</v>
      </c>
      <c r="R10" s="19" t="s">
        <v>47</v>
      </c>
      <c r="S10" s="53">
        <v>863</v>
      </c>
      <c r="T10" s="54">
        <v>133192.6289999999</v>
      </c>
      <c r="U10" s="54">
        <v>16231.584559999996</v>
      </c>
      <c r="V10" s="54">
        <v>119797</v>
      </c>
      <c r="W10" s="55">
        <f t="shared" si="7"/>
        <v>13.3418328338773</v>
      </c>
      <c r="X10" s="54">
        <v>1570.0179999999996</v>
      </c>
      <c r="Y10" s="56">
        <f t="shared" si="2"/>
        <v>0.98834975391957081</v>
      </c>
      <c r="Z10" s="54">
        <v>0</v>
      </c>
    </row>
    <row r="11" spans="1:26" ht="14.65" thickBot="1" x14ac:dyDescent="0.5">
      <c r="A11" s="31" t="s">
        <v>16</v>
      </c>
      <c r="B11" s="1"/>
      <c r="C11" s="3"/>
      <c r="D11" s="8">
        <v>413453.16099999979</v>
      </c>
      <c r="E11" s="8">
        <v>50689.41263552654</v>
      </c>
      <c r="F11" s="8">
        <v>408490.15</v>
      </c>
      <c r="G11" s="5">
        <f t="shared" si="3"/>
        <v>0.12260013326038295</v>
      </c>
      <c r="H11" s="6">
        <f t="shared" si="4"/>
        <v>12.14579576031392</v>
      </c>
      <c r="I11" s="32">
        <f t="shared" si="5"/>
        <v>0.90921396501745522</v>
      </c>
      <c r="J11" s="43" t="s">
        <v>154</v>
      </c>
      <c r="K11" s="7">
        <f>SUMPRODUCT($I2:$I10,K2:K10)/$I11</f>
        <v>26.346022744088124</v>
      </c>
      <c r="L11" s="7">
        <f>SUMPRODUCT($I2:$I10,L2:L10)/$I11</f>
        <v>15.020344781392026</v>
      </c>
      <c r="M11" s="7">
        <f>SUMPRODUCT($I2:$I10,M2:M10)/$I11</f>
        <v>17.718718677431518</v>
      </c>
      <c r="N11" s="7">
        <f>SUMPRODUCT($I2:$I10,N2:N10)/$I11</f>
        <v>11.325677962696092</v>
      </c>
      <c r="O11" s="7">
        <f>SUMPRODUCT($I2:$I10,O2:O10)/$I11</f>
        <v>18.671850615410595</v>
      </c>
      <c r="P11" s="7">
        <f t="shared" si="0"/>
        <v>68.547822116415915</v>
      </c>
      <c r="Q11">
        <f t="shared" ref="Q11:Q17" si="8">IFERROR(MATCH(Y11,R$2:R$17,0),0)</f>
        <v>0</v>
      </c>
      <c r="R11" s="19" t="s">
        <v>48</v>
      </c>
      <c r="S11" s="53">
        <v>203</v>
      </c>
      <c r="T11" s="54">
        <v>12141.968000000001</v>
      </c>
      <c r="U11" s="54">
        <v>1444.5800199999999</v>
      </c>
      <c r="V11" s="54">
        <v>16416</v>
      </c>
      <c r="W11" s="55">
        <f t="shared" si="7"/>
        <v>8.8757076023391814</v>
      </c>
      <c r="X11" s="54">
        <v>1473.2700000000002</v>
      </c>
      <c r="Y11" s="56">
        <f t="shared" si="2"/>
        <v>0.89179256359675829</v>
      </c>
      <c r="Z11" s="54">
        <v>0</v>
      </c>
    </row>
    <row r="12" spans="1:26" ht="14.65" thickBot="1" x14ac:dyDescent="0.5">
      <c r="A12" s="31" t="s">
        <v>17</v>
      </c>
      <c r="B12" s="1"/>
      <c r="C12" s="3"/>
      <c r="D12" s="47">
        <v>449180.10399999976</v>
      </c>
      <c r="E12" s="47">
        <v>55073.047950193541</v>
      </c>
      <c r="F12" s="47">
        <v>449278.35000000003</v>
      </c>
      <c r="G12" s="33">
        <f t="shared" si="3"/>
        <v>0.12260794158014081</v>
      </c>
      <c r="H12" s="34">
        <f t="shared" si="4"/>
        <v>11.997375898482526</v>
      </c>
      <c r="I12" s="35">
        <f t="shared" si="5"/>
        <v>1</v>
      </c>
      <c r="J12" s="43" t="s">
        <v>58</v>
      </c>
      <c r="K12" s="11">
        <f t="shared" ref="K12:P12" si="9">AVERAGE(K2:K10)</f>
        <v>25.520460250402795</v>
      </c>
      <c r="L12" s="11">
        <f t="shared" si="9"/>
        <v>13.126981215529007</v>
      </c>
      <c r="M12" s="11">
        <f t="shared" si="9"/>
        <v>15.563621334614615</v>
      </c>
      <c r="N12" s="11">
        <f t="shared" si="9"/>
        <v>12.393479034873788</v>
      </c>
      <c r="O12" s="11">
        <f t="shared" si="9"/>
        <v>21.814259259259259</v>
      </c>
      <c r="P12" s="11">
        <f t="shared" si="9"/>
        <v>68.482698678668186</v>
      </c>
      <c r="Q12">
        <f t="shared" si="8"/>
        <v>0</v>
      </c>
      <c r="R12" s="19" t="s">
        <v>49</v>
      </c>
      <c r="S12" s="53">
        <v>98</v>
      </c>
      <c r="T12" s="54">
        <v>7013.9709999999986</v>
      </c>
      <c r="U12" s="54">
        <v>845.7673699999998</v>
      </c>
      <c r="V12" s="54">
        <v>7716</v>
      </c>
      <c r="W12" s="55">
        <f t="shared" si="7"/>
        <v>10.908197511664072</v>
      </c>
      <c r="X12" s="54">
        <v>767.35299999999995</v>
      </c>
      <c r="Y12" s="56">
        <f t="shared" si="2"/>
        <v>0.90138529124349531</v>
      </c>
      <c r="Z12" s="54">
        <v>0</v>
      </c>
    </row>
    <row r="13" spans="1:26" ht="13.5" thickBot="1" x14ac:dyDescent="0.45">
      <c r="A13" s="36" t="s">
        <v>18</v>
      </c>
      <c r="B13" s="37"/>
      <c r="C13" s="38"/>
      <c r="D13" s="39"/>
      <c r="E13" s="39"/>
      <c r="F13" s="40"/>
      <c r="G13" s="39"/>
      <c r="H13" s="26">
        <v>9.7280570856725426</v>
      </c>
      <c r="I13" s="41"/>
      <c r="J13" s="39"/>
      <c r="Q13">
        <f t="shared" si="8"/>
        <v>0</v>
      </c>
      <c r="R13" s="19" t="s">
        <v>50</v>
      </c>
      <c r="S13" s="53">
        <v>14</v>
      </c>
      <c r="T13" s="54">
        <v>654.77800000000002</v>
      </c>
      <c r="U13" s="54">
        <v>109.11426</v>
      </c>
      <c r="V13" s="54">
        <v>1039</v>
      </c>
      <c r="W13" s="55">
        <f t="shared" si="7"/>
        <v>7.5624023099133781</v>
      </c>
      <c r="X13" s="54">
        <v>648.31799999999998</v>
      </c>
      <c r="Y13" s="56">
        <f t="shared" si="2"/>
        <v>0.50247871223609009</v>
      </c>
      <c r="Z13" s="54">
        <v>786.31100000000004</v>
      </c>
    </row>
    <row r="14" spans="1:26" ht="13.15" x14ac:dyDescent="0.4">
      <c r="A14" s="10" t="s">
        <v>19</v>
      </c>
      <c r="F14" s="12"/>
      <c r="H14" s="12"/>
      <c r="O14" s="9"/>
      <c r="Q14">
        <f t="shared" si="8"/>
        <v>0</v>
      </c>
      <c r="R14" s="19" t="s">
        <v>51</v>
      </c>
      <c r="S14" s="53">
        <v>53</v>
      </c>
      <c r="T14" s="54">
        <v>2277.3249999999998</v>
      </c>
      <c r="U14" s="54">
        <v>288.01434999999992</v>
      </c>
      <c r="V14" s="54">
        <v>3053</v>
      </c>
      <c r="W14" s="55">
        <f t="shared" si="7"/>
        <v>8.9511627906976745</v>
      </c>
      <c r="X14" s="54">
        <v>745.50600000000009</v>
      </c>
      <c r="Y14" s="56">
        <f t="shared" si="2"/>
        <v>0.75337489922526257</v>
      </c>
      <c r="Z14" s="54">
        <v>0</v>
      </c>
    </row>
    <row r="15" spans="1:26" ht="13.15" x14ac:dyDescent="0.4">
      <c r="A15" s="10" t="s">
        <v>20</v>
      </c>
      <c r="F15" s="12"/>
      <c r="H15" s="12"/>
      <c r="K15" s="9" t="s">
        <v>155</v>
      </c>
      <c r="M15" s="9"/>
      <c r="O15" s="9"/>
      <c r="Q15">
        <f t="shared" si="8"/>
        <v>0</v>
      </c>
      <c r="R15" s="19" t="s">
        <v>52</v>
      </c>
      <c r="S15" s="53">
        <v>27</v>
      </c>
      <c r="T15" s="54">
        <v>2876.1080000000002</v>
      </c>
      <c r="U15" s="54">
        <v>359.12275999999997</v>
      </c>
      <c r="V15" s="54">
        <v>2602</v>
      </c>
      <c r="W15" s="55">
        <f t="shared" si="7"/>
        <v>13.264141429669486</v>
      </c>
      <c r="X15" s="54">
        <v>0</v>
      </c>
      <c r="Y15" s="56">
        <f t="shared" si="2"/>
        <v>1</v>
      </c>
      <c r="Z15" s="54">
        <v>0</v>
      </c>
    </row>
    <row r="16" spans="1:26" ht="13.15" x14ac:dyDescent="0.4">
      <c r="A16" s="13" t="s">
        <v>156</v>
      </c>
      <c r="B16" s="23"/>
      <c r="L16" s="9"/>
      <c r="M16" s="9">
        <f>P11</f>
        <v>68.547822116415915</v>
      </c>
      <c r="N16" s="9" t="s">
        <v>21</v>
      </c>
      <c r="Q16">
        <f t="shared" si="8"/>
        <v>0</v>
      </c>
      <c r="R16" s="19" t="s">
        <v>53</v>
      </c>
      <c r="S16" s="53">
        <v>5</v>
      </c>
      <c r="T16" s="54">
        <v>324.04599999999999</v>
      </c>
      <c r="U16" s="54">
        <v>43.437674667001382</v>
      </c>
      <c r="V16" s="54">
        <v>311.2</v>
      </c>
      <c r="W16" s="55">
        <f t="shared" si="7"/>
        <v>12.495347043701798</v>
      </c>
      <c r="X16" s="54">
        <v>0</v>
      </c>
      <c r="Y16" s="56">
        <f t="shared" si="2"/>
        <v>1</v>
      </c>
      <c r="Z16" s="54">
        <v>150.71199999999999</v>
      </c>
    </row>
    <row r="17" spans="1:26" ht="13.15" x14ac:dyDescent="0.4">
      <c r="A17" s="10" t="s">
        <v>22</v>
      </c>
      <c r="C17" s="2" t="s">
        <v>23</v>
      </c>
      <c r="M17" s="9">
        <f>P12</f>
        <v>68.482698678668186</v>
      </c>
      <c r="N17" s="9" t="s">
        <v>24</v>
      </c>
      <c r="Q17">
        <f t="shared" si="8"/>
        <v>0</v>
      </c>
      <c r="R17" s="19" t="s">
        <v>54</v>
      </c>
      <c r="S17" s="53">
        <v>1</v>
      </c>
      <c r="T17" s="54">
        <v>4.4999999999999998E-2</v>
      </c>
      <c r="U17" s="54">
        <v>7.6500000000000005E-3</v>
      </c>
      <c r="V17" s="54">
        <v>2</v>
      </c>
      <c r="W17" s="57"/>
      <c r="X17" s="54">
        <v>294.86300000000006</v>
      </c>
      <c r="Y17" s="56">
        <f t="shared" si="2"/>
        <v>1.5258996025879252E-4</v>
      </c>
      <c r="Z17" s="54">
        <v>0</v>
      </c>
    </row>
    <row r="18" spans="1:26" ht="13.5" thickBot="1" x14ac:dyDescent="0.45">
      <c r="A18" s="10" t="s">
        <v>25</v>
      </c>
      <c r="C18" s="2" t="s">
        <v>26</v>
      </c>
      <c r="R18" s="21" t="s">
        <v>56</v>
      </c>
      <c r="S18" s="51">
        <f>SUM(S2:S17)</f>
        <v>4554</v>
      </c>
      <c r="T18" s="52">
        <f>SUM(T2:T17)</f>
        <v>449180.10399999976</v>
      </c>
      <c r="U18" s="52">
        <f>SUM(U2:U17)</f>
        <v>55073.047950193541</v>
      </c>
      <c r="V18" s="52">
        <f>SUM(V2:V17)</f>
        <v>449278.35000000003</v>
      </c>
      <c r="W18" s="58">
        <f t="shared" ref="W18" si="10">12*T18/V18</f>
        <v>11.997375898482526</v>
      </c>
      <c r="X18" s="52">
        <f>SUM(X2:X17)</f>
        <v>14999.910999999998</v>
      </c>
      <c r="Y18" s="56">
        <f t="shared" si="2"/>
        <v>0.96768514258417604</v>
      </c>
      <c r="Z18" s="52">
        <f>SUM(Z2:Z17)</f>
        <v>1648.5330000000001</v>
      </c>
    </row>
    <row r="19" spans="1:26" x14ac:dyDescent="0.35">
      <c r="A19" s="10" t="s">
        <v>27</v>
      </c>
      <c r="C19" s="2" t="s">
        <v>28</v>
      </c>
      <c r="K19" s="9"/>
      <c r="L19" s="9"/>
      <c r="M19" s="9"/>
      <c r="N19" s="9"/>
      <c r="O19" s="9"/>
    </row>
    <row r="20" spans="1:26" x14ac:dyDescent="0.35">
      <c r="A20" s="10" t="s">
        <v>29</v>
      </c>
      <c r="C20" s="2" t="s">
        <v>30</v>
      </c>
      <c r="K20" s="9"/>
      <c r="L20" s="9"/>
      <c r="M20" s="9"/>
      <c r="N20" s="9"/>
      <c r="O20" s="9"/>
    </row>
    <row r="21" spans="1:26" x14ac:dyDescent="0.35">
      <c r="A21" s="10" t="s">
        <v>31</v>
      </c>
      <c r="C21" s="2" t="s">
        <v>32</v>
      </c>
    </row>
    <row r="22" spans="1:26" x14ac:dyDescent="0.35">
      <c r="A22" s="10" t="s">
        <v>33</v>
      </c>
      <c r="C22" s="2" t="s">
        <v>157</v>
      </c>
    </row>
    <row r="23" spans="1:26" x14ac:dyDescent="0.35">
      <c r="A23" s="10"/>
    </row>
    <row r="24" spans="1:26" ht="13.15" x14ac:dyDescent="0.4">
      <c r="A24" s="2" t="s">
        <v>165</v>
      </c>
      <c r="M24"/>
      <c r="N24"/>
      <c r="O24"/>
      <c r="P24"/>
    </row>
    <row r="25" spans="1:26" ht="26.25" x14ac:dyDescent="0.4">
      <c r="A25" s="53"/>
      <c r="B25" s="53"/>
      <c r="C25" s="59" t="s">
        <v>166</v>
      </c>
      <c r="D25" s="59" t="s">
        <v>167</v>
      </c>
      <c r="E25" s="59" t="s">
        <v>168</v>
      </c>
      <c r="F25" s="59" t="s">
        <v>169</v>
      </c>
      <c r="G25" s="59" t="s">
        <v>170</v>
      </c>
      <c r="H25" s="59" t="s">
        <v>171</v>
      </c>
      <c r="I25" s="60" t="s">
        <v>56</v>
      </c>
      <c r="J25" s="61" t="s">
        <v>172</v>
      </c>
      <c r="M25"/>
      <c r="N25"/>
      <c r="O25"/>
      <c r="P25"/>
    </row>
    <row r="26" spans="1:26" ht="13.15" x14ac:dyDescent="0.4">
      <c r="A26" s="3" t="s">
        <v>173</v>
      </c>
      <c r="B26" s="3" t="s">
        <v>44</v>
      </c>
      <c r="C26" s="62">
        <v>1.7344694525292699E-2</v>
      </c>
      <c r="D26" s="62">
        <v>0.82924233843884587</v>
      </c>
      <c r="E26" s="62">
        <v>8.5812118897420034E-2</v>
      </c>
      <c r="F26" s="62">
        <v>3.1931622130618585E-2</v>
      </c>
      <c r="G26" s="62">
        <v>0</v>
      </c>
      <c r="H26" s="62">
        <v>3.5669226007822886E-2</v>
      </c>
      <c r="I26" s="62">
        <v>1.0000000000000002</v>
      </c>
      <c r="J26" s="63">
        <v>0.12114215543899462</v>
      </c>
      <c r="M26"/>
      <c r="N26"/>
      <c r="O26"/>
      <c r="P26"/>
    </row>
    <row r="27" spans="1:26" ht="13.15" x14ac:dyDescent="0.4">
      <c r="A27" s="3" t="s">
        <v>116</v>
      </c>
      <c r="B27" s="3" t="s">
        <v>43</v>
      </c>
      <c r="C27" s="62">
        <v>1.5208869370765023E-2</v>
      </c>
      <c r="D27" s="62">
        <v>0.80099147279511818</v>
      </c>
      <c r="E27" s="62">
        <v>5.967696307572104E-2</v>
      </c>
      <c r="F27" s="62">
        <v>7.1989546428138429E-2</v>
      </c>
      <c r="G27" s="62">
        <v>0</v>
      </c>
      <c r="H27" s="62">
        <v>5.213314833025743E-2</v>
      </c>
      <c r="I27" s="62">
        <v>1</v>
      </c>
      <c r="J27" s="63">
        <v>0.12730402143476188</v>
      </c>
      <c r="M27"/>
      <c r="N27"/>
      <c r="O27"/>
      <c r="P27"/>
    </row>
    <row r="28" spans="1:26" ht="13.15" x14ac:dyDescent="0.4">
      <c r="A28" s="3" t="s">
        <v>108</v>
      </c>
      <c r="B28" s="3" t="s">
        <v>40</v>
      </c>
      <c r="C28" s="62">
        <v>1.4215314632297195E-3</v>
      </c>
      <c r="D28" s="62">
        <v>0.67141774071266114</v>
      </c>
      <c r="E28" s="62">
        <v>0.27630780894617135</v>
      </c>
      <c r="F28" s="62">
        <v>4.2664897649734648E-2</v>
      </c>
      <c r="G28" s="62">
        <v>0</v>
      </c>
      <c r="H28" s="62">
        <v>8.1880212282031822E-3</v>
      </c>
      <c r="I28" s="62">
        <v>1.0000000000000002</v>
      </c>
      <c r="J28" s="63">
        <v>0.15276909804958649</v>
      </c>
      <c r="M28"/>
      <c r="N28"/>
      <c r="O28"/>
      <c r="P28"/>
    </row>
    <row r="29" spans="1:26" ht="13.15" x14ac:dyDescent="0.4">
      <c r="A29" s="3" t="s">
        <v>174</v>
      </c>
      <c r="B29" s="3" t="s">
        <v>39</v>
      </c>
      <c r="C29" s="62">
        <v>1.816699483140536E-2</v>
      </c>
      <c r="D29" s="62">
        <v>0.77061284764952009</v>
      </c>
      <c r="E29" s="62">
        <v>0.20891274920009842</v>
      </c>
      <c r="F29" s="62">
        <v>2.3074083189761258E-3</v>
      </c>
      <c r="G29" s="62">
        <v>0</v>
      </c>
      <c r="H29" s="62">
        <v>0</v>
      </c>
      <c r="I29" s="62">
        <v>1</v>
      </c>
      <c r="J29" s="63">
        <v>0.14654691430225308</v>
      </c>
      <c r="M29"/>
      <c r="N29"/>
      <c r="O29"/>
      <c r="P29"/>
    </row>
    <row r="30" spans="1:26" ht="13.15" x14ac:dyDescent="0.4">
      <c r="A30" s="3" t="s">
        <v>83</v>
      </c>
      <c r="B30" s="3" t="s">
        <v>41</v>
      </c>
      <c r="C30" s="62">
        <v>2.3319521178637198E-2</v>
      </c>
      <c r="D30" s="62">
        <v>0.79654696132596692</v>
      </c>
      <c r="E30" s="62">
        <v>4.5994475138121542E-2</v>
      </c>
      <c r="F30" s="62">
        <v>4.3853591160220994E-2</v>
      </c>
      <c r="G30" s="62">
        <v>0</v>
      </c>
      <c r="H30" s="62">
        <v>9.0285451197053404E-2</v>
      </c>
      <c r="I30" s="62">
        <v>1</v>
      </c>
      <c r="J30" s="63">
        <v>0.121314796816144</v>
      </c>
      <c r="M30"/>
      <c r="N30"/>
      <c r="O30"/>
      <c r="P30"/>
    </row>
    <row r="31" spans="1:26" ht="13.15" x14ac:dyDescent="0.4">
      <c r="A31" s="3" t="s">
        <v>175</v>
      </c>
      <c r="B31" s="3" t="s">
        <v>45</v>
      </c>
      <c r="C31" s="62">
        <v>4.4539950919922971E-3</v>
      </c>
      <c r="D31" s="62">
        <v>0.81000813135124938</v>
      </c>
      <c r="E31" s="62">
        <v>0.12758338284649848</v>
      </c>
      <c r="F31" s="62">
        <v>1.3588261657248215E-2</v>
      </c>
      <c r="G31" s="62">
        <v>0</v>
      </c>
      <c r="H31" s="62">
        <v>4.4366229053011436E-2</v>
      </c>
      <c r="I31" s="62">
        <v>0.99999999999999989</v>
      </c>
      <c r="J31" s="63">
        <v>0.11892163092700132</v>
      </c>
      <c r="O31" s="15"/>
      <c r="P31" s="15"/>
    </row>
    <row r="32" spans="1:26" ht="13.15" x14ac:dyDescent="0.4">
      <c r="A32" s="3" t="s">
        <v>100</v>
      </c>
      <c r="B32" s="3" t="s">
        <v>47</v>
      </c>
      <c r="C32" s="62">
        <v>2.7997351896486113E-3</v>
      </c>
      <c r="D32" s="62">
        <v>0.85410257833312186</v>
      </c>
      <c r="E32" s="62">
        <v>2.9162504228508607E-2</v>
      </c>
      <c r="F32" s="62">
        <v>3.0213024335067024E-2</v>
      </c>
      <c r="G32" s="62">
        <v>0</v>
      </c>
      <c r="H32" s="62">
        <v>8.3722157913653839E-2</v>
      </c>
      <c r="I32" s="62">
        <v>1</v>
      </c>
      <c r="J32" s="63">
        <v>0.12126066589592219</v>
      </c>
      <c r="O32" s="14"/>
      <c r="P32" s="14"/>
    </row>
    <row r="33" spans="1:10" ht="13.15" x14ac:dyDescent="0.4">
      <c r="A33" s="3" t="s">
        <v>93</v>
      </c>
      <c r="B33" s="3" t="s">
        <v>42</v>
      </c>
      <c r="C33" s="62">
        <v>2.6347074887892903E-3</v>
      </c>
      <c r="D33" s="62">
        <v>0.81950551997624654</v>
      </c>
      <c r="E33" s="62">
        <v>8.4282864699653112E-2</v>
      </c>
      <c r="F33" s="62">
        <v>1.9391603596033424E-2</v>
      </c>
      <c r="G33" s="62">
        <v>0</v>
      </c>
      <c r="H33" s="62">
        <v>7.4185304239277591E-2</v>
      </c>
      <c r="I33" s="62">
        <v>0.99999999999999989</v>
      </c>
      <c r="J33" s="63">
        <v>0.12084440663028118</v>
      </c>
    </row>
    <row r="34" spans="1:10" ht="13.15" x14ac:dyDescent="0.4">
      <c r="A34" s="3" t="s">
        <v>124</v>
      </c>
      <c r="B34" s="3" t="s">
        <v>51</v>
      </c>
      <c r="C34" s="62">
        <v>0</v>
      </c>
      <c r="D34" s="62">
        <v>0.67362052779805992</v>
      </c>
      <c r="E34" s="62">
        <v>0</v>
      </c>
      <c r="F34" s="62">
        <v>0.19401272556587043</v>
      </c>
      <c r="G34" s="62">
        <v>0</v>
      </c>
      <c r="H34" s="62">
        <v>0.13236674663606968</v>
      </c>
      <c r="I34" s="62">
        <v>1</v>
      </c>
      <c r="J34" s="63">
        <v>0.12880801491673302</v>
      </c>
    </row>
    <row r="35" spans="1:10" ht="13.15" x14ac:dyDescent="0.4">
      <c r="A35" s="3" t="s">
        <v>176</v>
      </c>
      <c r="B35" s="3"/>
      <c r="C35" s="62">
        <v>5.9188470388441333E-3</v>
      </c>
      <c r="D35" s="62">
        <v>0.82051745984258206</v>
      </c>
      <c r="E35" s="62">
        <v>8.2291909561667084E-2</v>
      </c>
      <c r="F35" s="62">
        <v>2.7310288922228133E-2</v>
      </c>
      <c r="G35" s="62">
        <v>0</v>
      </c>
      <c r="H35" s="62">
        <v>6.3961494634678567E-2</v>
      </c>
      <c r="I35" s="62">
        <v>1</v>
      </c>
      <c r="J35" s="63">
        <v>0.12217120574430623</v>
      </c>
    </row>
    <row r="37" spans="1:10" x14ac:dyDescent="0.35">
      <c r="A37" s="2" t="s">
        <v>177</v>
      </c>
    </row>
    <row r="38" spans="1:10" ht="26.25" x14ac:dyDescent="0.4">
      <c r="A38" s="60" t="s">
        <v>178</v>
      </c>
      <c r="B38" s="59" t="s">
        <v>166</v>
      </c>
      <c r="C38" s="59" t="s">
        <v>167</v>
      </c>
      <c r="D38" s="59" t="s">
        <v>168</v>
      </c>
      <c r="E38" s="59" t="s">
        <v>169</v>
      </c>
      <c r="F38" s="59" t="s">
        <v>179</v>
      </c>
      <c r="G38" s="59" t="s">
        <v>171</v>
      </c>
      <c r="H38" s="59" t="s">
        <v>180</v>
      </c>
      <c r="I38" s="59" t="s">
        <v>181</v>
      </c>
      <c r="J38" s="59" t="s">
        <v>182</v>
      </c>
    </row>
    <row r="39" spans="1:10" ht="13.15" x14ac:dyDescent="0.4">
      <c r="A39" s="53"/>
      <c r="B39" s="60">
        <v>1</v>
      </c>
      <c r="C39" s="60">
        <v>2</v>
      </c>
      <c r="D39" s="60">
        <v>4</v>
      </c>
      <c r="E39" s="60">
        <v>3</v>
      </c>
      <c r="F39" s="60">
        <v>10</v>
      </c>
      <c r="G39" s="60">
        <v>5</v>
      </c>
      <c r="H39" s="53"/>
      <c r="I39" s="1"/>
      <c r="J39" s="1"/>
    </row>
    <row r="40" spans="1:10" ht="14.25" x14ac:dyDescent="0.45">
      <c r="A40" s="2" t="s">
        <v>44</v>
      </c>
      <c r="B40" s="4">
        <v>684.8</v>
      </c>
      <c r="C40" s="4">
        <v>34529.399999999994</v>
      </c>
      <c r="D40" s="4">
        <v>2408</v>
      </c>
      <c r="E40" s="4">
        <v>784.4</v>
      </c>
      <c r="F40" s="4">
        <v>0</v>
      </c>
      <c r="G40" s="4">
        <v>2489.1</v>
      </c>
      <c r="H40" s="4">
        <f>SUM(B40:G40)</f>
        <v>40895.699999999997</v>
      </c>
      <c r="I40" s="4">
        <v>49727</v>
      </c>
      <c r="J40" s="64">
        <f>H40/I40</f>
        <v>0.82240432762885352</v>
      </c>
    </row>
    <row r="41" spans="1:10" ht="14.25" x14ac:dyDescent="0.45">
      <c r="A41" s="2" t="s">
        <v>43</v>
      </c>
      <c r="B41" s="4">
        <v>348.5</v>
      </c>
      <c r="C41" s="4">
        <v>5730.55</v>
      </c>
      <c r="D41" s="4">
        <v>274.60000000000002</v>
      </c>
      <c r="E41" s="4">
        <v>290.39999999999998</v>
      </c>
      <c r="F41" s="4">
        <v>0</v>
      </c>
      <c r="G41" s="4">
        <v>909.4</v>
      </c>
      <c r="H41" s="4">
        <f t="shared" ref="H41:H55" si="11">SUM(B41:G41)</f>
        <v>7553.45</v>
      </c>
      <c r="I41" s="4">
        <v>11147.15</v>
      </c>
      <c r="J41" s="64">
        <f t="shared" ref="J41:J55" si="12">H41/I41</f>
        <v>0.6776126633265005</v>
      </c>
    </row>
    <row r="42" spans="1:10" ht="14.25" x14ac:dyDescent="0.45">
      <c r="A42" s="2" t="s">
        <v>46</v>
      </c>
      <c r="B42" s="4">
        <v>78</v>
      </c>
      <c r="C42" s="4">
        <v>9195</v>
      </c>
      <c r="D42" s="4">
        <v>1289.8</v>
      </c>
      <c r="E42" s="4">
        <v>161.6</v>
      </c>
      <c r="F42" s="4">
        <v>0</v>
      </c>
      <c r="G42" s="4">
        <v>306</v>
      </c>
      <c r="H42" s="4">
        <f t="shared" si="11"/>
        <v>11030.4</v>
      </c>
      <c r="I42" s="4">
        <v>12702</v>
      </c>
      <c r="J42" s="64">
        <f t="shared" si="12"/>
        <v>0.86839867737364196</v>
      </c>
    </row>
    <row r="43" spans="1:10" ht="14.25" x14ac:dyDescent="0.45">
      <c r="A43" s="2" t="s">
        <v>48</v>
      </c>
      <c r="B43" s="4">
        <v>0</v>
      </c>
      <c r="C43" s="4">
        <v>9901.2000000000007</v>
      </c>
      <c r="D43" s="4">
        <v>730.4</v>
      </c>
      <c r="E43" s="4">
        <v>979.1</v>
      </c>
      <c r="F43" s="4">
        <v>0</v>
      </c>
      <c r="G43" s="4">
        <v>1035.4999999999998</v>
      </c>
      <c r="H43" s="4">
        <f t="shared" si="11"/>
        <v>12646.2</v>
      </c>
      <c r="I43" s="4">
        <v>16416</v>
      </c>
      <c r="J43" s="64">
        <f t="shared" si="12"/>
        <v>0.77035818713450299</v>
      </c>
    </row>
    <row r="44" spans="1:10" ht="14.25" x14ac:dyDescent="0.45">
      <c r="A44" s="2" t="s">
        <v>50</v>
      </c>
      <c r="B44" s="4">
        <v>0</v>
      </c>
      <c r="C44" s="4">
        <v>279</v>
      </c>
      <c r="D44" s="4">
        <v>500</v>
      </c>
      <c r="E44" s="4">
        <v>0</v>
      </c>
      <c r="F44" s="4">
        <v>0</v>
      </c>
      <c r="G44" s="4">
        <v>0</v>
      </c>
      <c r="H44" s="4">
        <f t="shared" si="11"/>
        <v>779</v>
      </c>
      <c r="I44" s="4">
        <v>1039</v>
      </c>
      <c r="J44" s="64">
        <f t="shared" si="12"/>
        <v>0.74975938402309916</v>
      </c>
    </row>
    <row r="45" spans="1:10" ht="14.25" x14ac:dyDescent="0.45">
      <c r="A45" s="2" t="s">
        <v>49</v>
      </c>
      <c r="B45" s="4">
        <v>60.5</v>
      </c>
      <c r="C45" s="4">
        <v>4145.4000000000005</v>
      </c>
      <c r="D45" s="4">
        <v>45</v>
      </c>
      <c r="E45" s="4">
        <v>111.39999999999998</v>
      </c>
      <c r="F45" s="4">
        <v>0</v>
      </c>
      <c r="G45" s="4">
        <v>907.3</v>
      </c>
      <c r="H45" s="4">
        <f t="shared" si="11"/>
        <v>5269.6</v>
      </c>
      <c r="I45" s="4">
        <v>7716</v>
      </c>
      <c r="J45" s="64">
        <f t="shared" si="12"/>
        <v>0.68294453084499751</v>
      </c>
    </row>
    <row r="46" spans="1:10" ht="14.25" x14ac:dyDescent="0.45">
      <c r="A46" s="2" t="s">
        <v>40</v>
      </c>
      <c r="B46" s="4">
        <v>59.8</v>
      </c>
      <c r="C46" s="4">
        <v>7075.8</v>
      </c>
      <c r="D46" s="4">
        <v>1842.6</v>
      </c>
      <c r="E46" s="4">
        <v>8</v>
      </c>
      <c r="F46" s="4">
        <v>0</v>
      </c>
      <c r="G46" s="4">
        <v>462.4</v>
      </c>
      <c r="H46" s="4">
        <f t="shared" si="11"/>
        <v>9448.6</v>
      </c>
      <c r="I46" s="4">
        <v>13002</v>
      </c>
      <c r="J46" s="64">
        <f t="shared" si="12"/>
        <v>0.72670358406399016</v>
      </c>
    </row>
    <row r="47" spans="1:10" ht="14.25" x14ac:dyDescent="0.45">
      <c r="A47" s="2" t="s">
        <v>39</v>
      </c>
      <c r="B47" s="4">
        <v>101.6</v>
      </c>
      <c r="C47" s="4">
        <v>4012</v>
      </c>
      <c r="D47" s="4">
        <v>1662.3999999999999</v>
      </c>
      <c r="E47" s="4">
        <v>0</v>
      </c>
      <c r="F47" s="4">
        <v>0</v>
      </c>
      <c r="G47" s="4">
        <v>0</v>
      </c>
      <c r="H47" s="4">
        <f t="shared" si="11"/>
        <v>5776</v>
      </c>
      <c r="I47" s="4">
        <v>7541</v>
      </c>
      <c r="J47" s="64">
        <f t="shared" si="12"/>
        <v>0.76594616098660651</v>
      </c>
    </row>
    <row r="48" spans="1:10" ht="14.25" x14ac:dyDescent="0.45">
      <c r="A48" s="2" t="s">
        <v>41</v>
      </c>
      <c r="B48" s="4">
        <v>235.29999999999998</v>
      </c>
      <c r="C48" s="4">
        <v>11511</v>
      </c>
      <c r="D48" s="4">
        <v>801</v>
      </c>
      <c r="E48" s="4">
        <v>331.59999999999997</v>
      </c>
      <c r="F48" s="4">
        <v>0</v>
      </c>
      <c r="G48" s="4">
        <v>1276</v>
      </c>
      <c r="H48" s="4">
        <f t="shared" si="11"/>
        <v>14154.9</v>
      </c>
      <c r="I48" s="4">
        <v>20263</v>
      </c>
      <c r="J48" s="64">
        <f t="shared" si="12"/>
        <v>0.69855894980999855</v>
      </c>
    </row>
    <row r="49" spans="1:10" ht="14.25" x14ac:dyDescent="0.45">
      <c r="A49" s="2" t="s">
        <v>54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f t="shared" si="11"/>
        <v>0</v>
      </c>
      <c r="I49" s="4">
        <v>2</v>
      </c>
      <c r="J49" s="64">
        <f t="shared" si="12"/>
        <v>0</v>
      </c>
    </row>
    <row r="50" spans="1:10" ht="14.25" x14ac:dyDescent="0.45">
      <c r="A50" s="2" t="s">
        <v>53</v>
      </c>
      <c r="B50" s="4">
        <v>0</v>
      </c>
      <c r="C50" s="4">
        <v>88</v>
      </c>
      <c r="D50" s="4">
        <v>69</v>
      </c>
      <c r="E50" s="4">
        <v>0</v>
      </c>
      <c r="F50" s="4">
        <v>0</v>
      </c>
      <c r="G50" s="4">
        <v>0</v>
      </c>
      <c r="H50" s="4">
        <f t="shared" si="11"/>
        <v>157</v>
      </c>
      <c r="I50" s="4">
        <v>311.2</v>
      </c>
      <c r="J50" s="64">
        <f t="shared" si="12"/>
        <v>0.50449871465295637</v>
      </c>
    </row>
    <row r="51" spans="1:10" ht="14.25" x14ac:dyDescent="0.45">
      <c r="A51" s="2" t="s">
        <v>45</v>
      </c>
      <c r="B51" s="4">
        <v>506.99999999999994</v>
      </c>
      <c r="C51" s="4">
        <v>56436.6</v>
      </c>
      <c r="D51" s="4">
        <v>3659.3999999999996</v>
      </c>
      <c r="E51" s="4">
        <v>1254.2999999999997</v>
      </c>
      <c r="F51" s="4">
        <v>0</v>
      </c>
      <c r="G51" s="4">
        <v>3825.3999999999996</v>
      </c>
      <c r="H51" s="4">
        <f t="shared" si="11"/>
        <v>65682.7</v>
      </c>
      <c r="I51" s="4">
        <v>80264</v>
      </c>
      <c r="J51" s="64">
        <f t="shared" si="12"/>
        <v>0.81833325027409543</v>
      </c>
    </row>
    <row r="52" spans="1:10" ht="14.25" x14ac:dyDescent="0.45">
      <c r="A52" s="2" t="s">
        <v>47</v>
      </c>
      <c r="B52" s="4">
        <v>626</v>
      </c>
      <c r="C52" s="4">
        <v>87181.799999999988</v>
      </c>
      <c r="D52" s="4">
        <v>2757.7666666666664</v>
      </c>
      <c r="E52" s="4">
        <v>3030.4666666666662</v>
      </c>
      <c r="F52" s="4">
        <v>0</v>
      </c>
      <c r="G52" s="4">
        <v>9502.366666666665</v>
      </c>
      <c r="H52" s="4">
        <f t="shared" si="11"/>
        <v>103098.39999999998</v>
      </c>
      <c r="I52" s="4">
        <v>119797</v>
      </c>
      <c r="J52" s="64">
        <f t="shared" si="12"/>
        <v>0.86060919722530593</v>
      </c>
    </row>
    <row r="53" spans="1:10" ht="14.25" x14ac:dyDescent="0.45">
      <c r="A53" s="2" t="s">
        <v>42</v>
      </c>
      <c r="B53" s="4">
        <v>80.5</v>
      </c>
      <c r="C53" s="4">
        <v>71639.400000000023</v>
      </c>
      <c r="D53" s="4">
        <v>4348.7</v>
      </c>
      <c r="E53" s="4">
        <v>2127.0999999999995</v>
      </c>
      <c r="F53" s="4">
        <v>0</v>
      </c>
      <c r="G53" s="4">
        <v>8420</v>
      </c>
      <c r="H53" s="4">
        <f t="shared" si="11"/>
        <v>86615.700000000026</v>
      </c>
      <c r="I53" s="4">
        <v>103696</v>
      </c>
      <c r="J53" s="64">
        <f t="shared" si="12"/>
        <v>0.83528487116185801</v>
      </c>
    </row>
    <row r="54" spans="1:10" ht="14.25" x14ac:dyDescent="0.45">
      <c r="A54" s="2" t="s">
        <v>51</v>
      </c>
      <c r="B54" s="4">
        <v>0</v>
      </c>
      <c r="C54" s="4">
        <v>1277</v>
      </c>
      <c r="D54" s="4">
        <v>0</v>
      </c>
      <c r="E54" s="4">
        <v>715</v>
      </c>
      <c r="F54" s="4">
        <v>0</v>
      </c>
      <c r="G54" s="4">
        <v>219</v>
      </c>
      <c r="H54" s="4">
        <f t="shared" si="11"/>
        <v>2211</v>
      </c>
      <c r="I54" s="4">
        <v>3053</v>
      </c>
      <c r="J54" s="64">
        <f t="shared" si="12"/>
        <v>0.72420569931215195</v>
      </c>
    </row>
    <row r="55" spans="1:10" ht="14.25" x14ac:dyDescent="0.45">
      <c r="A55" s="2" t="s">
        <v>52</v>
      </c>
      <c r="B55" s="4">
        <v>23.599999999999994</v>
      </c>
      <c r="C55" s="4">
        <v>1688.8000000000002</v>
      </c>
      <c r="D55" s="4">
        <v>0</v>
      </c>
      <c r="E55" s="4">
        <v>46.199999999999989</v>
      </c>
      <c r="F55" s="4">
        <v>0</v>
      </c>
      <c r="G55" s="4">
        <v>164.39999999999998</v>
      </c>
      <c r="H55" s="4">
        <f t="shared" si="11"/>
        <v>1923</v>
      </c>
      <c r="I55" s="4">
        <v>2602</v>
      </c>
      <c r="J55" s="64">
        <f t="shared" si="12"/>
        <v>0.73904688700999233</v>
      </c>
    </row>
    <row r="56" spans="1:10" ht="14.25" x14ac:dyDescent="0.45">
      <c r="A56" s="65" t="s">
        <v>56</v>
      </c>
      <c r="B56" s="4">
        <f>SUM(B40:B55)</f>
        <v>2805.5999999999995</v>
      </c>
      <c r="C56" s="4">
        <f t="shared" ref="C56:I56" si="13">SUM(C40:C55)</f>
        <v>304690.95</v>
      </c>
      <c r="D56" s="4">
        <f t="shared" si="13"/>
        <v>20388.666666666664</v>
      </c>
      <c r="E56" s="4">
        <f t="shared" si="13"/>
        <v>9839.5666666666657</v>
      </c>
      <c r="F56" s="4">
        <f t="shared" si="13"/>
        <v>0</v>
      </c>
      <c r="G56" s="4">
        <f t="shared" si="13"/>
        <v>29516.866666666665</v>
      </c>
      <c r="H56" s="4">
        <f t="shared" si="13"/>
        <v>367241.64999999997</v>
      </c>
      <c r="I56" s="4">
        <f t="shared" si="13"/>
        <v>449278.35</v>
      </c>
      <c r="J56" s="64">
        <f>H56/I56</f>
        <v>0.81740339813837004</v>
      </c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09465-BDFA-4DE4-ABFA-AEFB7573B05D}">
  <sheetPr codeName="Sheet9"/>
  <dimension ref="A1:S9"/>
  <sheetViews>
    <sheetView workbookViewId="0">
      <selection activeCell="C2" sqref="C2:C9"/>
    </sheetView>
  </sheetViews>
  <sheetFormatPr defaultRowHeight="12.4" x14ac:dyDescent="0.35"/>
  <cols>
    <col min="1" max="2" width="9.140625" style="45"/>
    <col min="3" max="3" width="23" style="45" bestFit="1" customWidth="1"/>
    <col min="4" max="4" width="9.140625" style="45"/>
    <col min="5" max="5" width="5.42578125" style="45" bestFit="1" customWidth="1"/>
    <col min="6" max="7" width="9.140625" style="45"/>
    <col min="8" max="9" width="12.42578125" style="45" customWidth="1"/>
    <col min="10" max="258" width="9.140625" style="45"/>
    <col min="259" max="259" width="23" style="45" bestFit="1" customWidth="1"/>
    <col min="260" max="260" width="9.140625" style="45"/>
    <col min="261" max="261" width="5.42578125" style="45" bestFit="1" customWidth="1"/>
    <col min="262" max="263" width="9.140625" style="45"/>
    <col min="264" max="265" width="12.42578125" style="45" customWidth="1"/>
    <col min="266" max="514" width="9.140625" style="45"/>
    <col min="515" max="515" width="23" style="45" bestFit="1" customWidth="1"/>
    <col min="516" max="516" width="9.140625" style="45"/>
    <col min="517" max="517" width="5.42578125" style="45" bestFit="1" customWidth="1"/>
    <col min="518" max="519" width="9.140625" style="45"/>
    <col min="520" max="521" width="12.42578125" style="45" customWidth="1"/>
    <col min="522" max="770" width="9.140625" style="45"/>
    <col min="771" max="771" width="23" style="45" bestFit="1" customWidth="1"/>
    <col min="772" max="772" width="9.140625" style="45"/>
    <col min="773" max="773" width="5.42578125" style="45" bestFit="1" customWidth="1"/>
    <col min="774" max="775" width="9.140625" style="45"/>
    <col min="776" max="777" width="12.42578125" style="45" customWidth="1"/>
    <col min="778" max="1026" width="9.140625" style="45"/>
    <col min="1027" max="1027" width="23" style="45" bestFit="1" customWidth="1"/>
    <col min="1028" max="1028" width="9.140625" style="45"/>
    <col min="1029" max="1029" width="5.42578125" style="45" bestFit="1" customWidth="1"/>
    <col min="1030" max="1031" width="9.140625" style="45"/>
    <col min="1032" max="1033" width="12.42578125" style="45" customWidth="1"/>
    <col min="1034" max="1282" width="9.140625" style="45"/>
    <col min="1283" max="1283" width="23" style="45" bestFit="1" customWidth="1"/>
    <col min="1284" max="1284" width="9.140625" style="45"/>
    <col min="1285" max="1285" width="5.42578125" style="45" bestFit="1" customWidth="1"/>
    <col min="1286" max="1287" width="9.140625" style="45"/>
    <col min="1288" max="1289" width="12.42578125" style="45" customWidth="1"/>
    <col min="1290" max="1538" width="9.140625" style="45"/>
    <col min="1539" max="1539" width="23" style="45" bestFit="1" customWidth="1"/>
    <col min="1540" max="1540" width="9.140625" style="45"/>
    <col min="1541" max="1541" width="5.42578125" style="45" bestFit="1" customWidth="1"/>
    <col min="1542" max="1543" width="9.140625" style="45"/>
    <col min="1544" max="1545" width="12.42578125" style="45" customWidth="1"/>
    <col min="1546" max="1794" width="9.140625" style="45"/>
    <col min="1795" max="1795" width="23" style="45" bestFit="1" customWidth="1"/>
    <col min="1796" max="1796" width="9.140625" style="45"/>
    <col min="1797" max="1797" width="5.42578125" style="45" bestFit="1" customWidth="1"/>
    <col min="1798" max="1799" width="9.140625" style="45"/>
    <col min="1800" max="1801" width="12.42578125" style="45" customWidth="1"/>
    <col min="1802" max="2050" width="9.140625" style="45"/>
    <col min="2051" max="2051" width="23" style="45" bestFit="1" customWidth="1"/>
    <col min="2052" max="2052" width="9.140625" style="45"/>
    <col min="2053" max="2053" width="5.42578125" style="45" bestFit="1" customWidth="1"/>
    <col min="2054" max="2055" width="9.140625" style="45"/>
    <col min="2056" max="2057" width="12.42578125" style="45" customWidth="1"/>
    <col min="2058" max="2306" width="9.140625" style="45"/>
    <col min="2307" max="2307" width="23" style="45" bestFit="1" customWidth="1"/>
    <col min="2308" max="2308" width="9.140625" style="45"/>
    <col min="2309" max="2309" width="5.42578125" style="45" bestFit="1" customWidth="1"/>
    <col min="2310" max="2311" width="9.140625" style="45"/>
    <col min="2312" max="2313" width="12.42578125" style="45" customWidth="1"/>
    <col min="2314" max="2562" width="9.140625" style="45"/>
    <col min="2563" max="2563" width="23" style="45" bestFit="1" customWidth="1"/>
    <col min="2564" max="2564" width="9.140625" style="45"/>
    <col min="2565" max="2565" width="5.42578125" style="45" bestFit="1" customWidth="1"/>
    <col min="2566" max="2567" width="9.140625" style="45"/>
    <col min="2568" max="2569" width="12.42578125" style="45" customWidth="1"/>
    <col min="2570" max="2818" width="9.140625" style="45"/>
    <col min="2819" max="2819" width="23" style="45" bestFit="1" customWidth="1"/>
    <col min="2820" max="2820" width="9.140625" style="45"/>
    <col min="2821" max="2821" width="5.42578125" style="45" bestFit="1" customWidth="1"/>
    <col min="2822" max="2823" width="9.140625" style="45"/>
    <col min="2824" max="2825" width="12.42578125" style="45" customWidth="1"/>
    <col min="2826" max="3074" width="9.140625" style="45"/>
    <col min="3075" max="3075" width="23" style="45" bestFit="1" customWidth="1"/>
    <col min="3076" max="3076" width="9.140625" style="45"/>
    <col min="3077" max="3077" width="5.42578125" style="45" bestFit="1" customWidth="1"/>
    <col min="3078" max="3079" width="9.140625" style="45"/>
    <col min="3080" max="3081" width="12.42578125" style="45" customWidth="1"/>
    <col min="3082" max="3330" width="9.140625" style="45"/>
    <col min="3331" max="3331" width="23" style="45" bestFit="1" customWidth="1"/>
    <col min="3332" max="3332" width="9.140625" style="45"/>
    <col min="3333" max="3333" width="5.42578125" style="45" bestFit="1" customWidth="1"/>
    <col min="3334" max="3335" width="9.140625" style="45"/>
    <col min="3336" max="3337" width="12.42578125" style="45" customWidth="1"/>
    <col min="3338" max="3586" width="9.140625" style="45"/>
    <col min="3587" max="3587" width="23" style="45" bestFit="1" customWidth="1"/>
    <col min="3588" max="3588" width="9.140625" style="45"/>
    <col min="3589" max="3589" width="5.42578125" style="45" bestFit="1" customWidth="1"/>
    <col min="3590" max="3591" width="9.140625" style="45"/>
    <col min="3592" max="3593" width="12.42578125" style="45" customWidth="1"/>
    <col min="3594" max="3842" width="9.140625" style="45"/>
    <col min="3843" max="3843" width="23" style="45" bestFit="1" customWidth="1"/>
    <col min="3844" max="3844" width="9.140625" style="45"/>
    <col min="3845" max="3845" width="5.42578125" style="45" bestFit="1" customWidth="1"/>
    <col min="3846" max="3847" width="9.140625" style="45"/>
    <col min="3848" max="3849" width="12.42578125" style="45" customWidth="1"/>
    <col min="3850" max="4098" width="9.140625" style="45"/>
    <col min="4099" max="4099" width="23" style="45" bestFit="1" customWidth="1"/>
    <col min="4100" max="4100" width="9.140625" style="45"/>
    <col min="4101" max="4101" width="5.42578125" style="45" bestFit="1" customWidth="1"/>
    <col min="4102" max="4103" width="9.140625" style="45"/>
    <col min="4104" max="4105" width="12.42578125" style="45" customWidth="1"/>
    <col min="4106" max="4354" width="9.140625" style="45"/>
    <col min="4355" max="4355" width="23" style="45" bestFit="1" customWidth="1"/>
    <col min="4356" max="4356" width="9.140625" style="45"/>
    <col min="4357" max="4357" width="5.42578125" style="45" bestFit="1" customWidth="1"/>
    <col min="4358" max="4359" width="9.140625" style="45"/>
    <col min="4360" max="4361" width="12.42578125" style="45" customWidth="1"/>
    <col min="4362" max="4610" width="9.140625" style="45"/>
    <col min="4611" max="4611" width="23" style="45" bestFit="1" customWidth="1"/>
    <col min="4612" max="4612" width="9.140625" style="45"/>
    <col min="4613" max="4613" width="5.42578125" style="45" bestFit="1" customWidth="1"/>
    <col min="4614" max="4615" width="9.140625" style="45"/>
    <col min="4616" max="4617" width="12.42578125" style="45" customWidth="1"/>
    <col min="4618" max="4866" width="9.140625" style="45"/>
    <col min="4867" max="4867" width="23" style="45" bestFit="1" customWidth="1"/>
    <col min="4868" max="4868" width="9.140625" style="45"/>
    <col min="4869" max="4869" width="5.42578125" style="45" bestFit="1" customWidth="1"/>
    <col min="4870" max="4871" width="9.140625" style="45"/>
    <col min="4872" max="4873" width="12.42578125" style="45" customWidth="1"/>
    <col min="4874" max="5122" width="9.140625" style="45"/>
    <col min="5123" max="5123" width="23" style="45" bestFit="1" customWidth="1"/>
    <col min="5124" max="5124" width="9.140625" style="45"/>
    <col min="5125" max="5125" width="5.42578125" style="45" bestFit="1" customWidth="1"/>
    <col min="5126" max="5127" width="9.140625" style="45"/>
    <col min="5128" max="5129" width="12.42578125" style="45" customWidth="1"/>
    <col min="5130" max="5378" width="9.140625" style="45"/>
    <col min="5379" max="5379" width="23" style="45" bestFit="1" customWidth="1"/>
    <col min="5380" max="5380" width="9.140625" style="45"/>
    <col min="5381" max="5381" width="5.42578125" style="45" bestFit="1" customWidth="1"/>
    <col min="5382" max="5383" width="9.140625" style="45"/>
    <col min="5384" max="5385" width="12.42578125" style="45" customWidth="1"/>
    <col min="5386" max="5634" width="9.140625" style="45"/>
    <col min="5635" max="5635" width="23" style="45" bestFit="1" customWidth="1"/>
    <col min="5636" max="5636" width="9.140625" style="45"/>
    <col min="5637" max="5637" width="5.42578125" style="45" bestFit="1" customWidth="1"/>
    <col min="5638" max="5639" width="9.140625" style="45"/>
    <col min="5640" max="5641" width="12.42578125" style="45" customWidth="1"/>
    <col min="5642" max="5890" width="9.140625" style="45"/>
    <col min="5891" max="5891" width="23" style="45" bestFit="1" customWidth="1"/>
    <col min="5892" max="5892" width="9.140625" style="45"/>
    <col min="5893" max="5893" width="5.42578125" style="45" bestFit="1" customWidth="1"/>
    <col min="5894" max="5895" width="9.140625" style="45"/>
    <col min="5896" max="5897" width="12.42578125" style="45" customWidth="1"/>
    <col min="5898" max="6146" width="9.140625" style="45"/>
    <col min="6147" max="6147" width="23" style="45" bestFit="1" customWidth="1"/>
    <col min="6148" max="6148" width="9.140625" style="45"/>
    <col min="6149" max="6149" width="5.42578125" style="45" bestFit="1" customWidth="1"/>
    <col min="6150" max="6151" width="9.140625" style="45"/>
    <col min="6152" max="6153" width="12.42578125" style="45" customWidth="1"/>
    <col min="6154" max="6402" width="9.140625" style="45"/>
    <col min="6403" max="6403" width="23" style="45" bestFit="1" customWidth="1"/>
    <col min="6404" max="6404" width="9.140625" style="45"/>
    <col min="6405" max="6405" width="5.42578125" style="45" bestFit="1" customWidth="1"/>
    <col min="6406" max="6407" width="9.140625" style="45"/>
    <col min="6408" max="6409" width="12.42578125" style="45" customWidth="1"/>
    <col min="6410" max="6658" width="9.140625" style="45"/>
    <col min="6659" max="6659" width="23" style="45" bestFit="1" customWidth="1"/>
    <col min="6660" max="6660" width="9.140625" style="45"/>
    <col min="6661" max="6661" width="5.42578125" style="45" bestFit="1" customWidth="1"/>
    <col min="6662" max="6663" width="9.140625" style="45"/>
    <col min="6664" max="6665" width="12.42578125" style="45" customWidth="1"/>
    <col min="6666" max="6914" width="9.140625" style="45"/>
    <col min="6915" max="6915" width="23" style="45" bestFit="1" customWidth="1"/>
    <col min="6916" max="6916" width="9.140625" style="45"/>
    <col min="6917" max="6917" width="5.42578125" style="45" bestFit="1" customWidth="1"/>
    <col min="6918" max="6919" width="9.140625" style="45"/>
    <col min="6920" max="6921" width="12.42578125" style="45" customWidth="1"/>
    <col min="6922" max="7170" width="9.140625" style="45"/>
    <col min="7171" max="7171" width="23" style="45" bestFit="1" customWidth="1"/>
    <col min="7172" max="7172" width="9.140625" style="45"/>
    <col min="7173" max="7173" width="5.42578125" style="45" bestFit="1" customWidth="1"/>
    <col min="7174" max="7175" width="9.140625" style="45"/>
    <col min="7176" max="7177" width="12.42578125" style="45" customWidth="1"/>
    <col min="7178" max="7426" width="9.140625" style="45"/>
    <col min="7427" max="7427" width="23" style="45" bestFit="1" customWidth="1"/>
    <col min="7428" max="7428" width="9.140625" style="45"/>
    <col min="7429" max="7429" width="5.42578125" style="45" bestFit="1" customWidth="1"/>
    <col min="7430" max="7431" width="9.140625" style="45"/>
    <col min="7432" max="7433" width="12.42578125" style="45" customWidth="1"/>
    <col min="7434" max="7682" width="9.140625" style="45"/>
    <col min="7683" max="7683" width="23" style="45" bestFit="1" customWidth="1"/>
    <col min="7684" max="7684" width="9.140625" style="45"/>
    <col min="7685" max="7685" width="5.42578125" style="45" bestFit="1" customWidth="1"/>
    <col min="7686" max="7687" width="9.140625" style="45"/>
    <col min="7688" max="7689" width="12.42578125" style="45" customWidth="1"/>
    <col min="7690" max="7938" width="9.140625" style="45"/>
    <col min="7939" max="7939" width="23" style="45" bestFit="1" customWidth="1"/>
    <col min="7940" max="7940" width="9.140625" style="45"/>
    <col min="7941" max="7941" width="5.42578125" style="45" bestFit="1" customWidth="1"/>
    <col min="7942" max="7943" width="9.140625" style="45"/>
    <col min="7944" max="7945" width="12.42578125" style="45" customWidth="1"/>
    <col min="7946" max="8194" width="9.140625" style="45"/>
    <col min="8195" max="8195" width="23" style="45" bestFit="1" customWidth="1"/>
    <col min="8196" max="8196" width="9.140625" style="45"/>
    <col min="8197" max="8197" width="5.42578125" style="45" bestFit="1" customWidth="1"/>
    <col min="8198" max="8199" width="9.140625" style="45"/>
    <col min="8200" max="8201" width="12.42578125" style="45" customWidth="1"/>
    <col min="8202" max="8450" width="9.140625" style="45"/>
    <col min="8451" max="8451" width="23" style="45" bestFit="1" customWidth="1"/>
    <col min="8452" max="8452" width="9.140625" style="45"/>
    <col min="8453" max="8453" width="5.42578125" style="45" bestFit="1" customWidth="1"/>
    <col min="8454" max="8455" width="9.140625" style="45"/>
    <col min="8456" max="8457" width="12.42578125" style="45" customWidth="1"/>
    <col min="8458" max="8706" width="9.140625" style="45"/>
    <col min="8707" max="8707" width="23" style="45" bestFit="1" customWidth="1"/>
    <col min="8708" max="8708" width="9.140625" style="45"/>
    <col min="8709" max="8709" width="5.42578125" style="45" bestFit="1" customWidth="1"/>
    <col min="8710" max="8711" width="9.140625" style="45"/>
    <col min="8712" max="8713" width="12.42578125" style="45" customWidth="1"/>
    <col min="8714" max="8962" width="9.140625" style="45"/>
    <col min="8963" max="8963" width="23" style="45" bestFit="1" customWidth="1"/>
    <col min="8964" max="8964" width="9.140625" style="45"/>
    <col min="8965" max="8965" width="5.42578125" style="45" bestFit="1" customWidth="1"/>
    <col min="8966" max="8967" width="9.140625" style="45"/>
    <col min="8968" max="8969" width="12.42578125" style="45" customWidth="1"/>
    <col min="8970" max="9218" width="9.140625" style="45"/>
    <col min="9219" max="9219" width="23" style="45" bestFit="1" customWidth="1"/>
    <col min="9220" max="9220" width="9.140625" style="45"/>
    <col min="9221" max="9221" width="5.42578125" style="45" bestFit="1" customWidth="1"/>
    <col min="9222" max="9223" width="9.140625" style="45"/>
    <col min="9224" max="9225" width="12.42578125" style="45" customWidth="1"/>
    <col min="9226" max="9474" width="9.140625" style="45"/>
    <col min="9475" max="9475" width="23" style="45" bestFit="1" customWidth="1"/>
    <col min="9476" max="9476" width="9.140625" style="45"/>
    <col min="9477" max="9477" width="5.42578125" style="45" bestFit="1" customWidth="1"/>
    <col min="9478" max="9479" width="9.140625" style="45"/>
    <col min="9480" max="9481" width="12.42578125" style="45" customWidth="1"/>
    <col min="9482" max="9730" width="9.140625" style="45"/>
    <col min="9731" max="9731" width="23" style="45" bestFit="1" customWidth="1"/>
    <col min="9732" max="9732" width="9.140625" style="45"/>
    <col min="9733" max="9733" width="5.42578125" style="45" bestFit="1" customWidth="1"/>
    <col min="9734" max="9735" width="9.140625" style="45"/>
    <col min="9736" max="9737" width="12.42578125" style="45" customWidth="1"/>
    <col min="9738" max="9986" width="9.140625" style="45"/>
    <col min="9987" max="9987" width="23" style="45" bestFit="1" customWidth="1"/>
    <col min="9988" max="9988" width="9.140625" style="45"/>
    <col min="9989" max="9989" width="5.42578125" style="45" bestFit="1" customWidth="1"/>
    <col min="9990" max="9991" width="9.140625" style="45"/>
    <col min="9992" max="9993" width="12.42578125" style="45" customWidth="1"/>
    <col min="9994" max="10242" width="9.140625" style="45"/>
    <col min="10243" max="10243" width="23" style="45" bestFit="1" customWidth="1"/>
    <col min="10244" max="10244" width="9.140625" style="45"/>
    <col min="10245" max="10245" width="5.42578125" style="45" bestFit="1" customWidth="1"/>
    <col min="10246" max="10247" width="9.140625" style="45"/>
    <col min="10248" max="10249" width="12.42578125" style="45" customWidth="1"/>
    <col min="10250" max="10498" width="9.140625" style="45"/>
    <col min="10499" max="10499" width="23" style="45" bestFit="1" customWidth="1"/>
    <col min="10500" max="10500" width="9.140625" style="45"/>
    <col min="10501" max="10501" width="5.42578125" style="45" bestFit="1" customWidth="1"/>
    <col min="10502" max="10503" width="9.140625" style="45"/>
    <col min="10504" max="10505" width="12.42578125" style="45" customWidth="1"/>
    <col min="10506" max="10754" width="9.140625" style="45"/>
    <col min="10755" max="10755" width="23" style="45" bestFit="1" customWidth="1"/>
    <col min="10756" max="10756" width="9.140625" style="45"/>
    <col min="10757" max="10757" width="5.42578125" style="45" bestFit="1" customWidth="1"/>
    <col min="10758" max="10759" width="9.140625" style="45"/>
    <col min="10760" max="10761" width="12.42578125" style="45" customWidth="1"/>
    <col min="10762" max="11010" width="9.140625" style="45"/>
    <col min="11011" max="11011" width="23" style="45" bestFit="1" customWidth="1"/>
    <col min="11012" max="11012" width="9.140625" style="45"/>
    <col min="11013" max="11013" width="5.42578125" style="45" bestFit="1" customWidth="1"/>
    <col min="11014" max="11015" width="9.140625" style="45"/>
    <col min="11016" max="11017" width="12.42578125" style="45" customWidth="1"/>
    <col min="11018" max="11266" width="9.140625" style="45"/>
    <col min="11267" max="11267" width="23" style="45" bestFit="1" customWidth="1"/>
    <col min="11268" max="11268" width="9.140625" style="45"/>
    <col min="11269" max="11269" width="5.42578125" style="45" bestFit="1" customWidth="1"/>
    <col min="11270" max="11271" width="9.140625" style="45"/>
    <col min="11272" max="11273" width="12.42578125" style="45" customWidth="1"/>
    <col min="11274" max="11522" width="9.140625" style="45"/>
    <col min="11523" max="11523" width="23" style="45" bestFit="1" customWidth="1"/>
    <col min="11524" max="11524" width="9.140625" style="45"/>
    <col min="11525" max="11525" width="5.42578125" style="45" bestFit="1" customWidth="1"/>
    <col min="11526" max="11527" width="9.140625" style="45"/>
    <col min="11528" max="11529" width="12.42578125" style="45" customWidth="1"/>
    <col min="11530" max="11778" width="9.140625" style="45"/>
    <col min="11779" max="11779" width="23" style="45" bestFit="1" customWidth="1"/>
    <col min="11780" max="11780" width="9.140625" style="45"/>
    <col min="11781" max="11781" width="5.42578125" style="45" bestFit="1" customWidth="1"/>
    <col min="11782" max="11783" width="9.140625" style="45"/>
    <col min="11784" max="11785" width="12.42578125" style="45" customWidth="1"/>
    <col min="11786" max="12034" width="9.140625" style="45"/>
    <col min="12035" max="12035" width="23" style="45" bestFit="1" customWidth="1"/>
    <col min="12036" max="12036" width="9.140625" style="45"/>
    <col min="12037" max="12037" width="5.42578125" style="45" bestFit="1" customWidth="1"/>
    <col min="12038" max="12039" width="9.140625" style="45"/>
    <col min="12040" max="12041" width="12.42578125" style="45" customWidth="1"/>
    <col min="12042" max="12290" width="9.140625" style="45"/>
    <col min="12291" max="12291" width="23" style="45" bestFit="1" customWidth="1"/>
    <col min="12292" max="12292" width="9.140625" style="45"/>
    <col min="12293" max="12293" width="5.42578125" style="45" bestFit="1" customWidth="1"/>
    <col min="12294" max="12295" width="9.140625" style="45"/>
    <col min="12296" max="12297" width="12.42578125" style="45" customWidth="1"/>
    <col min="12298" max="12546" width="9.140625" style="45"/>
    <col min="12547" max="12547" width="23" style="45" bestFit="1" customWidth="1"/>
    <col min="12548" max="12548" width="9.140625" style="45"/>
    <col min="12549" max="12549" width="5.42578125" style="45" bestFit="1" customWidth="1"/>
    <col min="12550" max="12551" width="9.140625" style="45"/>
    <col min="12552" max="12553" width="12.42578125" style="45" customWidth="1"/>
    <col min="12554" max="12802" width="9.140625" style="45"/>
    <col min="12803" max="12803" width="23" style="45" bestFit="1" customWidth="1"/>
    <col min="12804" max="12804" width="9.140625" style="45"/>
    <col min="12805" max="12805" width="5.42578125" style="45" bestFit="1" customWidth="1"/>
    <col min="12806" max="12807" width="9.140625" style="45"/>
    <col min="12808" max="12809" width="12.42578125" style="45" customWidth="1"/>
    <col min="12810" max="13058" width="9.140625" style="45"/>
    <col min="13059" max="13059" width="23" style="45" bestFit="1" customWidth="1"/>
    <col min="13060" max="13060" width="9.140625" style="45"/>
    <col min="13061" max="13061" width="5.42578125" style="45" bestFit="1" customWidth="1"/>
    <col min="13062" max="13063" width="9.140625" style="45"/>
    <col min="13064" max="13065" width="12.42578125" style="45" customWidth="1"/>
    <col min="13066" max="13314" width="9.140625" style="45"/>
    <col min="13315" max="13315" width="23" style="45" bestFit="1" customWidth="1"/>
    <col min="13316" max="13316" width="9.140625" style="45"/>
    <col min="13317" max="13317" width="5.42578125" style="45" bestFit="1" customWidth="1"/>
    <col min="13318" max="13319" width="9.140625" style="45"/>
    <col min="13320" max="13321" width="12.42578125" style="45" customWidth="1"/>
    <col min="13322" max="13570" width="9.140625" style="45"/>
    <col min="13571" max="13571" width="23" style="45" bestFit="1" customWidth="1"/>
    <col min="13572" max="13572" width="9.140625" style="45"/>
    <col min="13573" max="13573" width="5.42578125" style="45" bestFit="1" customWidth="1"/>
    <col min="13574" max="13575" width="9.140625" style="45"/>
    <col min="13576" max="13577" width="12.42578125" style="45" customWidth="1"/>
    <col min="13578" max="13826" width="9.140625" style="45"/>
    <col min="13827" max="13827" width="23" style="45" bestFit="1" customWidth="1"/>
    <col min="13828" max="13828" width="9.140625" style="45"/>
    <col min="13829" max="13829" width="5.42578125" style="45" bestFit="1" customWidth="1"/>
    <col min="13830" max="13831" width="9.140625" style="45"/>
    <col min="13832" max="13833" width="12.42578125" style="45" customWidth="1"/>
    <col min="13834" max="14082" width="9.140625" style="45"/>
    <col min="14083" max="14083" width="23" style="45" bestFit="1" customWidth="1"/>
    <col min="14084" max="14084" width="9.140625" style="45"/>
    <col min="14085" max="14085" width="5.42578125" style="45" bestFit="1" customWidth="1"/>
    <col min="14086" max="14087" width="9.140625" style="45"/>
    <col min="14088" max="14089" width="12.42578125" style="45" customWidth="1"/>
    <col min="14090" max="14338" width="9.140625" style="45"/>
    <col min="14339" max="14339" width="23" style="45" bestFit="1" customWidth="1"/>
    <col min="14340" max="14340" width="9.140625" style="45"/>
    <col min="14341" max="14341" width="5.42578125" style="45" bestFit="1" customWidth="1"/>
    <col min="14342" max="14343" width="9.140625" style="45"/>
    <col min="14344" max="14345" width="12.42578125" style="45" customWidth="1"/>
    <col min="14346" max="14594" width="9.140625" style="45"/>
    <col min="14595" max="14595" width="23" style="45" bestFit="1" customWidth="1"/>
    <col min="14596" max="14596" width="9.140625" style="45"/>
    <col min="14597" max="14597" width="5.42578125" style="45" bestFit="1" customWidth="1"/>
    <col min="14598" max="14599" width="9.140625" style="45"/>
    <col min="14600" max="14601" width="12.42578125" style="45" customWidth="1"/>
    <col min="14602" max="14850" width="9.140625" style="45"/>
    <col min="14851" max="14851" width="23" style="45" bestFit="1" customWidth="1"/>
    <col min="14852" max="14852" width="9.140625" style="45"/>
    <col min="14853" max="14853" width="5.42578125" style="45" bestFit="1" customWidth="1"/>
    <col min="14854" max="14855" width="9.140625" style="45"/>
    <col min="14856" max="14857" width="12.42578125" style="45" customWidth="1"/>
    <col min="14858" max="15106" width="9.140625" style="45"/>
    <col min="15107" max="15107" width="23" style="45" bestFit="1" customWidth="1"/>
    <col min="15108" max="15108" width="9.140625" style="45"/>
    <col min="15109" max="15109" width="5.42578125" style="45" bestFit="1" customWidth="1"/>
    <col min="15110" max="15111" width="9.140625" style="45"/>
    <col min="15112" max="15113" width="12.42578125" style="45" customWidth="1"/>
    <col min="15114" max="15362" width="9.140625" style="45"/>
    <col min="15363" max="15363" width="23" style="45" bestFit="1" customWidth="1"/>
    <col min="15364" max="15364" width="9.140625" style="45"/>
    <col min="15365" max="15365" width="5.42578125" style="45" bestFit="1" customWidth="1"/>
    <col min="15366" max="15367" width="9.140625" style="45"/>
    <col min="15368" max="15369" width="12.42578125" style="45" customWidth="1"/>
    <col min="15370" max="15618" width="9.140625" style="45"/>
    <col min="15619" max="15619" width="23" style="45" bestFit="1" customWidth="1"/>
    <col min="15620" max="15620" width="9.140625" style="45"/>
    <col min="15621" max="15621" width="5.42578125" style="45" bestFit="1" customWidth="1"/>
    <col min="15622" max="15623" width="9.140625" style="45"/>
    <col min="15624" max="15625" width="12.42578125" style="45" customWidth="1"/>
    <col min="15626" max="15874" width="9.140625" style="45"/>
    <col min="15875" max="15875" width="23" style="45" bestFit="1" customWidth="1"/>
    <col min="15876" max="15876" width="9.140625" style="45"/>
    <col min="15877" max="15877" width="5.42578125" style="45" bestFit="1" customWidth="1"/>
    <col min="15878" max="15879" width="9.140625" style="45"/>
    <col min="15880" max="15881" width="12.42578125" style="45" customWidth="1"/>
    <col min="15882" max="16130" width="9.140625" style="45"/>
    <col min="16131" max="16131" width="23" style="45" bestFit="1" customWidth="1"/>
    <col min="16132" max="16132" width="9.140625" style="45"/>
    <col min="16133" max="16133" width="5.42578125" style="45" bestFit="1" customWidth="1"/>
    <col min="16134" max="16135" width="9.140625" style="45"/>
    <col min="16136" max="16137" width="12.42578125" style="45" customWidth="1"/>
    <col min="16138" max="16384" width="9.140625" style="45"/>
  </cols>
  <sheetData>
    <row r="1" spans="1:19" x14ac:dyDescent="0.35">
      <c r="A1" s="44" t="s">
        <v>59</v>
      </c>
      <c r="B1" s="44" t="s">
        <v>60</v>
      </c>
      <c r="C1" s="44" t="s">
        <v>61</v>
      </c>
      <c r="D1" s="44" t="s">
        <v>62</v>
      </c>
      <c r="E1" s="44" t="s">
        <v>63</v>
      </c>
      <c r="F1" s="44" t="s">
        <v>64</v>
      </c>
      <c r="G1" s="44" t="s">
        <v>65</v>
      </c>
      <c r="H1" s="45" t="s">
        <v>66</v>
      </c>
      <c r="I1" s="45" t="s">
        <v>67</v>
      </c>
      <c r="J1" s="44" t="s">
        <v>68</v>
      </c>
      <c r="K1" s="44" t="s">
        <v>69</v>
      </c>
      <c r="L1" s="44" t="s">
        <v>70</v>
      </c>
      <c r="M1" s="44" t="s">
        <v>71</v>
      </c>
      <c r="N1" s="45" t="s">
        <v>72</v>
      </c>
      <c r="O1" s="45" t="s">
        <v>73</v>
      </c>
      <c r="P1" s="44" t="s">
        <v>74</v>
      </c>
      <c r="Q1" s="44" t="s">
        <v>75</v>
      </c>
      <c r="R1" s="45" t="s">
        <v>76</v>
      </c>
      <c r="S1" s="45" t="s">
        <v>77</v>
      </c>
    </row>
    <row r="2" spans="1:19" x14ac:dyDescent="0.35">
      <c r="A2" s="44" t="s">
        <v>78</v>
      </c>
      <c r="B2" s="44" t="s">
        <v>79</v>
      </c>
      <c r="C2" s="44" t="s">
        <v>80</v>
      </c>
      <c r="D2" s="44" t="s">
        <v>81</v>
      </c>
      <c r="E2" s="44" t="s">
        <v>82</v>
      </c>
      <c r="F2" s="44" t="s">
        <v>83</v>
      </c>
      <c r="G2" s="44">
        <v>2862</v>
      </c>
      <c r="H2" s="46">
        <v>39.783333333333331</v>
      </c>
      <c r="I2" s="46">
        <v>-101.06666666666666</v>
      </c>
      <c r="K2" s="44" t="s">
        <v>84</v>
      </c>
      <c r="L2" s="44" t="s">
        <v>85</v>
      </c>
      <c r="M2" s="44" t="s">
        <v>86</v>
      </c>
      <c r="N2" s="44" t="s">
        <v>87</v>
      </c>
      <c r="O2" s="44" t="s">
        <v>88</v>
      </c>
      <c r="P2" s="44" t="s">
        <v>89</v>
      </c>
      <c r="R2" s="45">
        <v>1</v>
      </c>
      <c r="S2" s="45">
        <v>2862</v>
      </c>
    </row>
    <row r="3" spans="1:19" x14ac:dyDescent="0.35">
      <c r="A3" s="44" t="s">
        <v>90</v>
      </c>
      <c r="B3" s="44" t="s">
        <v>91</v>
      </c>
      <c r="C3" s="44" t="s">
        <v>92</v>
      </c>
      <c r="D3" s="44" t="s">
        <v>81</v>
      </c>
      <c r="E3" s="44" t="s">
        <v>82</v>
      </c>
      <c r="F3" s="44" t="s">
        <v>93</v>
      </c>
      <c r="G3" s="44">
        <v>3170</v>
      </c>
      <c r="H3" s="46">
        <v>39.383333333333333</v>
      </c>
      <c r="I3" s="46">
        <v>-101.06666666666666</v>
      </c>
      <c r="K3" s="44" t="s">
        <v>94</v>
      </c>
      <c r="L3" s="44" t="s">
        <v>85</v>
      </c>
      <c r="M3" s="44" t="s">
        <v>86</v>
      </c>
      <c r="N3" s="44" t="s">
        <v>95</v>
      </c>
      <c r="O3" s="44" t="s">
        <v>88</v>
      </c>
      <c r="P3" s="44" t="s">
        <v>96</v>
      </c>
      <c r="R3" s="45">
        <v>2</v>
      </c>
      <c r="S3" s="45">
        <v>3185</v>
      </c>
    </row>
    <row r="4" spans="1:19" x14ac:dyDescent="0.35">
      <c r="A4" s="44" t="s">
        <v>97</v>
      </c>
      <c r="B4" s="44" t="s">
        <v>98</v>
      </c>
      <c r="C4" s="44" t="s">
        <v>99</v>
      </c>
      <c r="D4" s="44" t="s">
        <v>81</v>
      </c>
      <c r="E4" s="44" t="s">
        <v>82</v>
      </c>
      <c r="F4" s="44" t="s">
        <v>100</v>
      </c>
      <c r="G4" s="44">
        <v>3654</v>
      </c>
      <c r="H4" s="46">
        <v>39.35</v>
      </c>
      <c r="I4" s="46">
        <v>-101.7</v>
      </c>
      <c r="K4" s="44" t="s">
        <v>101</v>
      </c>
      <c r="L4" s="44" t="s">
        <v>85</v>
      </c>
      <c r="M4" s="44" t="s">
        <v>86</v>
      </c>
      <c r="N4" s="44" t="s">
        <v>102</v>
      </c>
      <c r="O4" s="44" t="s">
        <v>103</v>
      </c>
      <c r="P4" s="44" t="s">
        <v>104</v>
      </c>
      <c r="R4" s="45">
        <v>3</v>
      </c>
      <c r="S4" s="45">
        <v>3664</v>
      </c>
    </row>
    <row r="5" spans="1:19" x14ac:dyDescent="0.35">
      <c r="A5" s="44" t="s">
        <v>105</v>
      </c>
      <c r="B5" s="44" t="s">
        <v>106</v>
      </c>
      <c r="C5" s="44" t="s">
        <v>107</v>
      </c>
      <c r="D5" s="44" t="s">
        <v>81</v>
      </c>
      <c r="E5" s="44" t="s">
        <v>82</v>
      </c>
      <c r="F5" s="44" t="s">
        <v>108</v>
      </c>
      <c r="G5" s="44">
        <v>2360</v>
      </c>
      <c r="H5" s="46">
        <v>39.733333333333334</v>
      </c>
      <c r="I5" s="46">
        <v>-99.833333333333329</v>
      </c>
      <c r="K5" s="44" t="s">
        <v>109</v>
      </c>
      <c r="L5" s="44" t="s">
        <v>85</v>
      </c>
      <c r="M5" s="44" t="s">
        <v>86</v>
      </c>
      <c r="N5" s="44" t="s">
        <v>110</v>
      </c>
      <c r="O5" s="44" t="s">
        <v>111</v>
      </c>
      <c r="P5" s="44" t="s">
        <v>112</v>
      </c>
      <c r="R5" s="45">
        <v>4</v>
      </c>
      <c r="S5" s="45">
        <v>2363</v>
      </c>
    </row>
    <row r="6" spans="1:19" x14ac:dyDescent="0.35">
      <c r="A6" s="44" t="s">
        <v>113</v>
      </c>
      <c r="B6" s="44" t="s">
        <v>114</v>
      </c>
      <c r="C6" s="44" t="s">
        <v>115</v>
      </c>
      <c r="D6" s="44" t="s">
        <v>81</v>
      </c>
      <c r="E6" s="44" t="s">
        <v>82</v>
      </c>
      <c r="F6" s="44" t="s">
        <v>116</v>
      </c>
      <c r="G6" s="44">
        <v>2605</v>
      </c>
      <c r="H6" s="46">
        <v>39.81666666666667</v>
      </c>
      <c r="I6" s="46">
        <v>-100.51666666666667</v>
      </c>
      <c r="K6" s="44" t="s">
        <v>117</v>
      </c>
      <c r="L6" s="44" t="s">
        <v>85</v>
      </c>
      <c r="M6" s="44" t="s">
        <v>86</v>
      </c>
      <c r="N6" s="44" t="s">
        <v>118</v>
      </c>
      <c r="O6" s="44" t="s">
        <v>119</v>
      </c>
      <c r="P6" s="44" t="s">
        <v>120</v>
      </c>
      <c r="R6" s="45">
        <v>5</v>
      </c>
      <c r="S6" s="45">
        <v>2625</v>
      </c>
    </row>
    <row r="7" spans="1:19" x14ac:dyDescent="0.35">
      <c r="A7" s="44" t="s">
        <v>121</v>
      </c>
      <c r="B7" s="44" t="s">
        <v>122</v>
      </c>
      <c r="C7" s="44" t="s">
        <v>123</v>
      </c>
      <c r="D7" s="44" t="s">
        <v>81</v>
      </c>
      <c r="E7" s="44" t="s">
        <v>82</v>
      </c>
      <c r="F7" s="44" t="s">
        <v>124</v>
      </c>
      <c r="G7" s="44">
        <v>2358</v>
      </c>
      <c r="H7" s="46">
        <v>39.016666666666666</v>
      </c>
      <c r="I7" s="46">
        <v>-99.86666666666666</v>
      </c>
      <c r="K7" s="44" t="s">
        <v>125</v>
      </c>
      <c r="L7" s="44" t="s">
        <v>85</v>
      </c>
      <c r="M7" s="44" t="s">
        <v>86</v>
      </c>
      <c r="N7" s="44" t="s">
        <v>126</v>
      </c>
      <c r="O7" s="44" t="s">
        <v>127</v>
      </c>
      <c r="P7" s="44" t="s">
        <v>128</v>
      </c>
      <c r="R7" s="45">
        <v>6</v>
      </c>
      <c r="S7" s="45">
        <v>2415</v>
      </c>
    </row>
    <row r="8" spans="1:19" x14ac:dyDescent="0.35">
      <c r="A8" s="44" t="s">
        <v>129</v>
      </c>
      <c r="B8" s="44" t="s">
        <v>130</v>
      </c>
      <c r="C8" s="44" t="s">
        <v>131</v>
      </c>
      <c r="D8" s="44" t="s">
        <v>81</v>
      </c>
      <c r="E8" s="44" t="s">
        <v>132</v>
      </c>
      <c r="F8" s="44" t="s">
        <v>133</v>
      </c>
      <c r="G8" s="44">
        <v>2000</v>
      </c>
      <c r="H8" s="46">
        <v>40.083333333333336</v>
      </c>
      <c r="I8" s="46">
        <v>-99.2</v>
      </c>
      <c r="K8" s="44" t="s">
        <v>134</v>
      </c>
      <c r="L8" s="44" t="s">
        <v>85</v>
      </c>
      <c r="M8" s="44" t="s">
        <v>86</v>
      </c>
      <c r="N8" s="44" t="s">
        <v>135</v>
      </c>
      <c r="O8" s="44" t="s">
        <v>136</v>
      </c>
      <c r="P8" s="44" t="s">
        <v>137</v>
      </c>
      <c r="R8" s="45">
        <v>8</v>
      </c>
      <c r="S8" s="45">
        <v>1962</v>
      </c>
    </row>
    <row r="9" spans="1:19" x14ac:dyDescent="0.35">
      <c r="A9" s="44" t="s">
        <v>138</v>
      </c>
      <c r="B9" s="44" t="s">
        <v>139</v>
      </c>
      <c r="C9" s="44" t="s">
        <v>140</v>
      </c>
      <c r="D9" s="44" t="s">
        <v>81</v>
      </c>
      <c r="E9" s="44" t="s">
        <v>132</v>
      </c>
      <c r="F9" s="44" t="s">
        <v>141</v>
      </c>
      <c r="G9" s="44">
        <v>3025</v>
      </c>
      <c r="H9" s="46">
        <v>40.049999999999997</v>
      </c>
      <c r="I9" s="46">
        <v>-101.53333333333333</v>
      </c>
      <c r="K9" s="44" t="s">
        <v>142</v>
      </c>
      <c r="L9" s="44" t="s">
        <v>85</v>
      </c>
      <c r="M9" s="44" t="s">
        <v>86</v>
      </c>
      <c r="N9" s="44" t="s">
        <v>143</v>
      </c>
      <c r="O9" s="44" t="s">
        <v>144</v>
      </c>
      <c r="P9" s="44" t="s">
        <v>145</v>
      </c>
      <c r="R9" s="45">
        <v>7</v>
      </c>
      <c r="S9" s="45">
        <v>3019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CC505-8B5C-43DD-A6F1-7018573CC85A}">
  <dimension ref="A1:C8"/>
  <sheetViews>
    <sheetView workbookViewId="0">
      <selection activeCell="C8" sqref="C8"/>
    </sheetView>
  </sheetViews>
  <sheetFormatPr defaultRowHeight="13.15" x14ac:dyDescent="0.4"/>
  <cols>
    <col min="1" max="2" width="10.78515625" customWidth="1"/>
    <col min="3" max="3" width="16.42578125" bestFit="1" customWidth="1"/>
  </cols>
  <sheetData>
    <row r="1" spans="1:3" x14ac:dyDescent="0.4">
      <c r="A1" s="46">
        <v>39.783333333333331</v>
      </c>
      <c r="B1" s="46">
        <v>-101.06666666666666</v>
      </c>
      <c r="C1" s="44" t="s">
        <v>149</v>
      </c>
    </row>
    <row r="2" spans="1:3" x14ac:dyDescent="0.4">
      <c r="A2" s="46">
        <v>39.383333333333333</v>
      </c>
      <c r="B2" s="46">
        <v>-101.06666666666666</v>
      </c>
      <c r="C2" s="44" t="s">
        <v>150</v>
      </c>
    </row>
    <row r="3" spans="1:3" x14ac:dyDescent="0.4">
      <c r="A3" s="46">
        <v>39.35</v>
      </c>
      <c r="B3" s="46">
        <v>-101.7</v>
      </c>
      <c r="C3" s="44" t="s">
        <v>151</v>
      </c>
    </row>
    <row r="4" spans="1:3" x14ac:dyDescent="0.4">
      <c r="A4" s="46">
        <v>39.733333333333334</v>
      </c>
      <c r="B4" s="46">
        <v>-99.833333333333329</v>
      </c>
      <c r="C4" s="44" t="s">
        <v>152</v>
      </c>
    </row>
    <row r="5" spans="1:3" x14ac:dyDescent="0.4">
      <c r="A5" s="46">
        <v>39.81666666666667</v>
      </c>
      <c r="B5" s="46">
        <v>-100.51666666666667</v>
      </c>
      <c r="C5" s="44" t="s">
        <v>115</v>
      </c>
    </row>
    <row r="6" spans="1:3" x14ac:dyDescent="0.4">
      <c r="A6" s="46">
        <v>39.016666666666666</v>
      </c>
      <c r="B6" s="46">
        <v>-99.86666666666666</v>
      </c>
      <c r="C6" s="44" t="s">
        <v>123</v>
      </c>
    </row>
    <row r="7" spans="1:3" x14ac:dyDescent="0.4">
      <c r="A7" s="46">
        <v>40.083333333333336</v>
      </c>
      <c r="B7" s="46">
        <v>-99.2</v>
      </c>
      <c r="C7" s="44" t="s">
        <v>153</v>
      </c>
    </row>
    <row r="8" spans="1:3" x14ac:dyDescent="0.4">
      <c r="A8" s="46">
        <v>40.049999999999997</v>
      </c>
      <c r="B8" s="46">
        <v>-101.53333333333333</v>
      </c>
      <c r="C8" s="44" t="s">
        <v>140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dcae8101-c92d-480c-bc43-c6761ccccc5a}" enabled="0" method="" siteId="{dcae8101-c92d-480c-bc43-c6761ccccc5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summary_by_COUNTY_for2024</vt:lpstr>
      <vt:lpstr>station_locations</vt:lpstr>
      <vt:lpstr>KSNE_stations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2022-04-11T22:42:40Z</dcterms:created>
  <dcterms:modified xsi:type="dcterms:W3CDTF">2025-04-03T18:57:49Z</dcterms:modified>
</cp:coreProperties>
</file>