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1" sheetId="1" state="visible" r:id="rId2"/>
    <sheet name="SW Data" sheetId="2" state="visible" r:id="rId3"/>
    <sheet name="GW Data" sheetId="3" state="visible" r:id="rId4"/>
    <sheet name="Graph of Table 1" sheetId="4" state="visible" r:id="rId5"/>
    <sheet name="Explanation of Cols" sheetId="5" state="visible" r:id="rId6"/>
  </sheets>
  <definedNames>
    <definedName function="false" hidden="false" localSheetId="1" name="_xlnm.Print_Area" vbProcedure="false">'SW Data'!$A$1:$Q$37</definedName>
    <definedName function="false" hidden="false" localSheetId="0" name="_xlnm.Print_Area" vbProcedure="false">'Table 1'!$A$1:$AM$38</definedName>
    <definedName function="false" hidden="false" localSheetId="0" name="_xlnm.Print_Titles" vbProcedure="false">'Table 1'!$A:$A</definedName>
    <definedName function="false" hidden="false" localSheetId="0" name="Print_Area_0" vbProcedure="false">'Table 1'!$A$1:$AM$35</definedName>
    <definedName function="false" hidden="false" localSheetId="0" name="Print_Titles_0" vbProcedure="false">'Table 1'!$A:$A</definedName>
    <definedName function="false" hidden="false" localSheetId="1" name="gage" vbProcedure="false">'SW Data'!$F$23</definedName>
    <definedName function="false" hidden="false" localSheetId="1" name="Print_Area_0" vbProcedure="false">'SW Data'!$A$1:$Q$37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<sst xmlns="http://schemas.openxmlformats.org/spreadsheetml/2006/main" count="376" uniqueCount="156">
  <si>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1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</si>
  <si>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2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</si>
  <si>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3 of 3)</t>
    </r>
  </si>
  <si>
    <t xml:space="preserve">Operation of the Colorado Compact Compliance Pipeline</t>
  </si>
  <si>
    <t xml:space="preserve">(units of ac-ft)</t>
  </si>
  <si>
    <t xml:space="preserve">North Fork Basin Accounting</t>
  </si>
  <si>
    <t xml:space="preserve">Arikaree Basin Accounting</t>
  </si>
  <si>
    <t xml:space="preserve">South Fork Basin Accounting</t>
  </si>
  <si>
    <t xml:space="preserve">CO Compact Allocation</t>
  </si>
  <si>
    <t xml:space="preserve">CO Consumptive Use</t>
  </si>
  <si>
    <t xml:space="preserve">Colorado  Compact Compliance Accounting </t>
  </si>
  <si>
    <t xml:space="preserve">Consumptive Use</t>
  </si>
  <si>
    <t xml:space="preserve">All Basins</t>
  </si>
  <si>
    <t xml:space="preserve">Instate</t>
  </si>
  <si>
    <t xml:space="preserve">GW Con Use in Nebraska</t>
  </si>
  <si>
    <t xml:space="preserve">Jan - Dec Calendar Year</t>
  </si>
  <si>
    <t xml:space="preserve">North Fork Gaged Flow</t>
  </si>
  <si>
    <t xml:space="preserve">CCP Deliveries</t>
  </si>
  <si>
    <t xml:space="preserve">Net North Fork Gaged Flows for Virgin Flow Calculations</t>
  </si>
  <si>
    <t xml:space="preserve">0.40 x Haigler Canal Divs Measured at Stateline</t>
  </si>
  <si>
    <t xml:space="preserve">CO SW and Small Res Evap</t>
  </si>
  <si>
    <t xml:space="preserve">CO GW Con Use</t>
  </si>
  <si>
    <t xml:space="preserve">KS GW Con Use</t>
  </si>
  <si>
    <t xml:space="preserve">NE GW and SW Con Use</t>
  </si>
  <si>
    <t xml:space="preserve">Virgin Flow</t>
  </si>
  <si>
    <t xml:space="preserve">Gaged Flow</t>
  </si>
  <si>
    <t xml:space="preserve">CO SW </t>
  </si>
  <si>
    <t xml:space="preserve">CO GW</t>
  </si>
  <si>
    <t xml:space="preserve">KS GW and Non-Fed Res Evap</t>
  </si>
  <si>
    <t xml:space="preserve">NE GW</t>
  </si>
  <si>
    <t xml:space="preserve">Gaged Flow at Benkelman</t>
  </si>
  <si>
    <t xml:space="preserve">CO SW + CO Small Res Evap</t>
  </si>
  <si>
    <t xml:space="preserve">CO GW + Bonny Res Seepage</t>
  </si>
  <si>
    <t xml:space="preserve">CO Bonny Res Evap</t>
  </si>
  <si>
    <t xml:space="preserve">KS GW, Non-Fed Res Evap, SW CU</t>
  </si>
  <si>
    <t xml:space="preserve">North Fork</t>
  </si>
  <si>
    <t xml:space="preserve">Arikaree</t>
  </si>
  <si>
    <t xml:space="preserve">South Fork</t>
  </si>
  <si>
    <t xml:space="preserve">Colorado Allocation of Beaver Creek (See Table 5F in Water Short Year)</t>
  </si>
  <si>
    <t xml:space="preserve">Total of All Basins</t>
  </si>
  <si>
    <t xml:space="preserve">Buffalo and Rock Creek</t>
  </si>
  <si>
    <t xml:space="preserve">French-man Creek</t>
  </si>
  <si>
    <t xml:space="preserve">Rep River Mainstem</t>
  </si>
  <si>
    <t xml:space="preserve">Total Colorado Con Use </t>
  </si>
  <si>
    <r>
      <rPr>
        <sz val="10"/>
        <rFont val="Arial"/>
        <family val="2"/>
        <charset val="1"/>
      </rPr>
      <t xml:space="preserve">Annual Amount Colorado Exceeded Compact Entitlement</t>
    </r>
    <r>
      <rPr>
        <b val="true"/>
        <sz val="11"/>
        <color rgb="FFFF0000"/>
        <rFont val="Arial"/>
        <family val="2"/>
        <charset val="1"/>
      </rPr>
      <t xml:space="preserve"> BEFORE</t>
    </r>
    <r>
      <rPr>
        <b val="true"/>
        <sz val="11"/>
        <rFont val="Arial"/>
        <family val="2"/>
        <charset val="1"/>
      </rPr>
      <t xml:space="preserve"> CCP Delivery</t>
    </r>
  </si>
  <si>
    <t xml:space="preserve">Annual Amount Colorado Exceeded Compact Entitlement after Accounting for CCP Delivery</t>
  </si>
  <si>
    <t xml:space="preserve">5-year Running Average of the Amount Colorado Exceeded Compact Entitlement after Accounting for CCP Delivery</t>
  </si>
  <si>
    <t xml:space="preserve">Table 2</t>
  </si>
  <si>
    <t xml:space="preserve">Surface Water Data Used in Accounting</t>
  </si>
  <si>
    <t xml:space="preserve">(units of acre-feet)</t>
  </si>
  <si>
    <t xml:space="preserve">Streamflow Gages</t>
  </si>
  <si>
    <t xml:space="preserve">Colo Surface Water Diversions</t>
  </si>
  <si>
    <t xml:space="preserve">Reservoir Evaporation</t>
  </si>
  <si>
    <t xml:space="preserve">Beaver Creek</t>
  </si>
  <si>
    <t xml:space="preserve">Calendar Year</t>
  </si>
  <si>
    <t xml:space="preserve">North Fork at CO-KS Stateline Gage</t>
  </si>
  <si>
    <t xml:space="preserve">Measured Compact Compliance Pipeline Delivery</t>
  </si>
  <si>
    <t xml:space="preserve">Haigler Canal Stateline Flume</t>
  </si>
  <si>
    <t xml:space="preserve">Arikaree at Haigler, NE Gage</t>
  </si>
  <si>
    <t xml:space="preserve">South Fork at Benkelman Gage</t>
  </si>
  <si>
    <t xml:space="preserve">Total North Fork Divs including CO Pioneer</t>
  </si>
  <si>
    <t xml:space="preserve">Colorado Arikaree Divs</t>
  </si>
  <si>
    <t xml:space="preserve">Colorado South Fork Divs</t>
  </si>
  <si>
    <t xml:space="preserve">Colorado Non-Fed Res Evap in North Fork</t>
  </si>
  <si>
    <t xml:space="preserve">Colorado Non-Fed Res Evap in South Fork</t>
  </si>
  <si>
    <t xml:space="preserve">Kansas Non-Fed Res Evap in Arikaree</t>
  </si>
  <si>
    <t xml:space="preserve">Kansas Non-Fed Res Evap and Small SW Div Con Use in South Fork</t>
  </si>
  <si>
    <t xml:space="preserve">Bonny Res Evap</t>
  </si>
  <si>
    <t xml:space="preserve">Colorado Compact Entitlement in non-water short years</t>
  </si>
  <si>
    <t xml:space="preserve">Colorado Beaver Creek Reduced Allocation' Water Short Years</t>
  </si>
  <si>
    <t xml:space="preserve">Water Short Year (Yes/No) CO receives no Beaver Creek Allocation in Water Short Year</t>
  </si>
  <si>
    <t xml:space="preserve">Yes</t>
  </si>
  <si>
    <t xml:space="preserve">"old way of doing beaver creek accounting (ie 0 ac-ft in water short years)</t>
  </si>
  <si>
    <t xml:space="preserve">In 2007 "new" 2016 stipulation method for Beaver Creek takes effect.</t>
  </si>
  <si>
    <t xml:space="preserve">No</t>
  </si>
  <si>
    <t xml:space="preserve">2017 Changed to non water short year after initial declaration.</t>
  </si>
  <si>
    <t xml:space="preserve">USGS, BOR, and RRCA Accounting records used when available.  Missing data estimated from historical values using engineering judgement.</t>
  </si>
  <si>
    <t xml:space="preserve">The green shaded values are estimated.</t>
  </si>
  <si>
    <t xml:space="preserve">Groundwater Impacts from RRCA Groundwater Model</t>
  </si>
  <si>
    <t xml:space="preserve">Year</t>
  </si>
  <si>
    <t xml:space="preserve">Beaver</t>
  </si>
  <si>
    <t xml:space="preserve">Buffalo</t>
  </si>
  <si>
    <t xml:space="preserve">Driftwood</t>
  </si>
  <si>
    <t xml:space="preserve">Frenchman</t>
  </si>
  <si>
    <t xml:space="preserve">Above Swanson</t>
  </si>
  <si>
    <t xml:space="preserve">Swanson- Harlan</t>
  </si>
  <si>
    <t xml:space="preserve">Harlan- Guide Rock</t>
  </si>
  <si>
    <t xml:space="preserve">Guide Rock- Hardy</t>
  </si>
  <si>
    <t xml:space="preserve">Medicine</t>
  </si>
  <si>
    <t xml:space="preserve">Prairie Dog</t>
  </si>
  <si>
    <t xml:space="preserve">Red Willow</t>
  </si>
  <si>
    <t xml:space="preserve">Rock</t>
  </si>
  <si>
    <t xml:space="preserve">Sappa</t>
  </si>
  <si>
    <t xml:space="preserve">Hugh Butler</t>
  </si>
  <si>
    <t xml:space="preserve">Bonny</t>
  </si>
  <si>
    <t xml:space="preserve">Keith Sebelius</t>
  </si>
  <si>
    <t xml:space="preserve">Enders</t>
  </si>
  <si>
    <t xml:space="preserve">Harlan</t>
  </si>
  <si>
    <t xml:space="preserve">Harry Strunk</t>
  </si>
  <si>
    <t xml:space="preserve">Swanson</t>
  </si>
  <si>
    <t xml:space="preserve">Mainstem Total</t>
  </si>
  <si>
    <t xml:space="preserve">Total</t>
  </si>
  <si>
    <t xml:space="preserve">Impact of Colorado Pumping (acre-feet)</t>
  </si>
  <si>
    <t xml:space="preserve">COGW</t>
  </si>
  <si>
    <t xml:space="preserve">Impact of Kansas Pumping (acre-feet)</t>
  </si>
  <si>
    <t xml:space="preserve">KSGW</t>
  </si>
  <si>
    <t xml:space="preserve">Impact of Nebraska Pumping (acre-feet)</t>
  </si>
  <si>
    <t xml:space="preserve">NEGW</t>
  </si>
  <si>
    <t xml:space="preserve">Select Column in Table 1 KS to view in Graph Format</t>
  </si>
  <si>
    <t xml:space="preserve">Colorado</t>
  </si>
  <si>
    <t xml:space="preserve">Table 1 - Operation of the Colorado Compact Compliance Pipeline</t>
  </si>
  <si>
    <t xml:space="preserve">Annual </t>
  </si>
  <si>
    <t xml:space="preserve">5-Year Running Average KS</t>
  </si>
  <si>
    <r>
      <rPr>
        <b val="true"/>
        <sz val="16"/>
        <rFont val="Arial"/>
        <family val="2"/>
        <charset val="1"/>
      </rPr>
      <t xml:space="preserve">Explanation of Columns in Table 1 </t>
    </r>
    <r>
      <rPr>
        <b val="true"/>
        <sz val="12"/>
        <rFont val="Arial"/>
        <family val="2"/>
        <charset val="1"/>
      </rPr>
      <t xml:space="preserve">(page 4 of 4)</t>
    </r>
  </si>
  <si>
    <t xml:space="preserve">(Gaged or RRCA Accounting data used when available, remaining data is estimated)</t>
  </si>
  <si>
    <t xml:space="preserve">Column Number</t>
  </si>
  <si>
    <t xml:space="preserve">Section Title</t>
  </si>
  <si>
    <t xml:space="preserve">Column Title</t>
  </si>
  <si>
    <t xml:space="preserve">Explanation</t>
  </si>
  <si>
    <t xml:space="preserve">Accounting on a calendar year of January through December</t>
  </si>
  <si>
    <t xml:space="preserve">USGS Gage 06823000 North Fork Republican River at Colorado-Nebraska Stateline</t>
  </si>
  <si>
    <t xml:space="preserve">Colorado Compact Compliance Pipeline deliveries to the North Fork as measured by the Parshall flume at the outfall.</t>
  </si>
  <si>
    <t xml:space="preserve">Calculated as Col(2) - Col(3).  The CCP deliveries are subtracted out of the North Fork Gage flow for purposes of virgin flow calculations.</t>
  </si>
  <si>
    <t xml:space="preserve">Calculated as .40 x Haigler Canal Deliveries at Stateline.  Accounts for return flow in Nebraska as the result of a Nebraska diversion in Colorado.</t>
  </si>
  <si>
    <t xml:space="preserve">Colorado consumptive use from surface water diversions (multiplied by 60%) and reservoir evaporation occurring in the North Fork basin upstream of the stateline.  Values from RRCA Accounting.</t>
  </si>
  <si>
    <t xml:space="preserve">Colorado Groundwater Consumptive use in the North Fork Basin upstream of the Stateline.  Values from RRCA Accounting.</t>
  </si>
  <si>
    <t xml:space="preserve">Kansas Groundwater Consumptive Use on the North Fork Basin Upstream of the Stateline.  Values from RRCA Accounting.</t>
  </si>
  <si>
    <t xml:space="preserve">Nebraska surface water diversions in Colorado times 0.60 (Haigler Canal at Stateline).  Plus Nebraska Groundwater Consumptive use on the North Fork Basin Upstream of the Stateline.  Values from RRCA Accounting.</t>
  </si>
  <si>
    <t xml:space="preserve">Calculated as Col(4) + Col(5) + Col(6) + Col(7) + Col(8) + Col(9)</t>
  </si>
  <si>
    <t xml:space="preserve">USGS Gage 06821500 Arikaree River at Haigler, Nebr.</t>
  </si>
  <si>
    <t xml:space="preserve">Colorado consumptive use from surface water diversions (multiplied by 60%) in the Arikaree basin.  Values from RRCA Accounting.</t>
  </si>
  <si>
    <t xml:space="preserve">Colorado groundwater consumptive use in the Arikaree Basin.  Values from RRCA Accounting.</t>
  </si>
  <si>
    <t xml:space="preserve">Kansas groundwater consumptive use and reservoir evaporation in the Arikaree Basin.  Values from RRCA Accounting.</t>
  </si>
  <si>
    <t xml:space="preserve">Nebraska groundwater consumptive use in the Arikaree Basin.  Values from RRCA Accounting.</t>
  </si>
  <si>
    <t xml:space="preserve">Calculated as Col(11) + Col(12) + Col(13) + Col(14) + Col(15)</t>
  </si>
  <si>
    <t xml:space="preserve">USGS Gage 06827500 South Fork Republican River near Benkelman, Nebr.</t>
  </si>
  <si>
    <t xml:space="preserve">Colorado consumptive use from surface water diversions (multiplied by 60%) and reservoir evaporation occurring in the South Fork basin. Values from RRCA Accounting.</t>
  </si>
  <si>
    <t xml:space="preserve">Colorado Groundwater Consumptive use in the South Fork Basin.  Values from RRCA Accounting.</t>
  </si>
  <si>
    <t xml:space="preserve">Reservoir Evaporation on Bonny Reservoir charged to Colorado.</t>
  </si>
  <si>
    <t xml:space="preserve">Kansas groundwater consumptive use, reservoir evaporation, and consumptive use of surface water diversions (60%) in the South Fork Basin.  Values from RRCA Accounting.</t>
  </si>
  <si>
    <t xml:space="preserve">Nebraska groundwater consumptive use in the South Fork Basin.  Values from RRCA Accounting.</t>
  </si>
  <si>
    <t xml:space="preserve">Calculated as Col(17) + Col(18) + Col(19) + Col(20) + Col(21) + Col(22)</t>
  </si>
  <si>
    <t xml:space="preserve">Calculated as Col(10) x 22.37%</t>
  </si>
  <si>
    <t xml:space="preserve">Calculated as Col(16) x 78.53%</t>
  </si>
  <si>
    <t xml:space="preserve">Calculated as Col(23) x 44.41%</t>
  </si>
  <si>
    <t xml:space="preserve">Values from RRCA Accounting and the BOR designation of water short years.</t>
  </si>
  <si>
    <t xml:space="preserve">Calculated as Col(24) + Col(25) + Col(26) + Col(27)</t>
  </si>
  <si>
    <t xml:space="preserve">Calculated as Col(6) + Col(7)</t>
  </si>
  <si>
    <t xml:space="preserve">Calculated as Col(12) + Col(13)</t>
  </si>
  <si>
    <t xml:space="preserve">Calculated as Col(18) + Col(19) + Col(20)</t>
  </si>
  <si>
    <t xml:space="preserve">Values from RRCA Accounting.</t>
  </si>
  <si>
    <t xml:space="preserve">Calculated as Col(29) + Col(30) + Col(31) + Col(32) + Col(33) + Col(34)</t>
  </si>
  <si>
    <t xml:space="preserve">Colorado Compact Compliance Accounting </t>
  </si>
  <si>
    <t xml:space="preserve">Calculated as Col(35) - Col(28)</t>
  </si>
  <si>
    <t xml:space="preserve">Calculated as Col(36) - Col(37)</t>
  </si>
  <si>
    <t xml:space="preserve">Calculated as the average of this year and the four previous years.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</si>
</sst>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%"/>
    <numFmt numFmtId="166" formatCode="0.00%"/>
    <numFmt numFmtId="167" formatCode="\(#,##0\)"/>
    <numFmt numFmtId="168" formatCode="#,##0"/>
    <numFmt numFmtId="169" formatCode="0"/>
    <numFmt numFmtId="170" formatCode="General"/>
    <numFmt numFmtId="171" formatCode="0.00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18"/>
      <color rgb="FF000000"/>
      <name val="Arial"/>
      <family val="2"/>
    </font>
    <font>
      <sz val="14"/>
      <color rgb="FF000000"/>
      <name val="Arial"/>
      <family val="2"/>
    </font>
    <font>
      <sz val="10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C6D9F1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CCFFCC"/>
      </patternFill>
    </fill>
    <fill>
      <patternFill patternType="solid">
        <fgColor rgb="FFD9D9D9"/>
        <bgColor rgb="FFC6D9F1"/>
      </patternFill>
    </fill>
    <fill>
      <patternFill patternType="solid">
        <fgColor rgb="FFFCD5B5"/>
        <bgColor rgb="FFD9D9D9"/>
      </patternFill>
    </fill>
    <fill>
      <patternFill patternType="solid">
        <fgColor rgb="FF99FF66"/>
        <bgColor rgb="FFCCFFCC"/>
      </patternFill>
    </fill>
    <fill>
      <patternFill patternType="solid">
        <fgColor rgb="FF969696"/>
        <bgColor rgb="FF8B8B8B"/>
      </patternFill>
    </fill>
  </fills>
  <borders count="6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 style="thin"/>
      <bottom style="double"/>
      <diagonal/>
    </border>
    <border diagonalUp="false" diagonalDown="false">
      <left style="medium"/>
      <right style="thin"/>
      <top style="thin"/>
      <bottom style="double"/>
      <diagonal/>
    </border>
    <border diagonalUp="false" diagonalDown="false">
      <left style="thin"/>
      <right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/>
      <right style="medium"/>
      <top style="thin"/>
      <bottom style="double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5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2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7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8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8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3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4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5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1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1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1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3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8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8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8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7" borderId="4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1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4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4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9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49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9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4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49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49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0" borderId="49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7" borderId="49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7" borderId="49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0" fillId="7" borderId="49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9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1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1" fillId="0" borderId="5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11" fillId="0" borderId="5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5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53" xfId="0" applyFont="false" applyBorder="true" applyAlignment="true" applyProtection="false">
      <alignment horizontal="right" vertical="center" textRotation="90" wrapText="true" indent="0" shrinkToFit="false"/>
      <protection locked="true" hidden="false"/>
    </xf>
    <xf numFmtId="170" fontId="0" fillId="0" borderId="54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70" fontId="0" fillId="0" borderId="8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55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56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57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58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70" fontId="0" fillId="0" borderId="5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0" fillId="0" borderId="60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70" fontId="0" fillId="0" borderId="1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0" fillId="0" borderId="6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7" fontId="0" fillId="0" borderId="6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3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89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CD5B5"/>
      <rgbColor rgb="FF558ED5"/>
      <rgbColor rgb="FF33CCCC"/>
      <rgbColor rgb="FF99FF66"/>
      <rgbColor rgb="FFFFCC00"/>
      <rgbColor rgb="FFFF9900"/>
      <rgbColor rgb="FFFF6600"/>
      <rgbColor rgb="FF8B8B8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lang="en-US" sz="1800" spc="-1" strike="noStrike">
                <a:solidFill>
                  <a:srgbClr val="000000"/>
                </a:solidFill>
                <a:latin typeface="Arial"/>
              </a:defRPr>
            </a:pPr>
            <a:r>
              <a:rPr b="1" lang="en-US" sz="1800" spc="-1" strike="noStrike">
                <a:solidFill>
                  <a:srgbClr val="000000"/>
                </a:solidFill>
                <a:latin typeface="Arial"/>
              </a:rPr>
              <a:t>5-year Running Average of the Amount Colorado Exceeded Compact Entitlement after Accounting for CCP Delivery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2037561101106"/>
          <c:y val="0.13942534149788"/>
          <c:w val="0.884126575765372"/>
          <c:h val="0.7193508328694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of Table 1'!$N$5</c:f>
              <c:strCache>
                <c:ptCount val="1"/>
                <c:pt idx="0">
                  <c:v>Annual </c:v>
                </c:pt>
              </c:strCache>
            </c:strRef>
          </c:tx>
          <c:spPr>
            <a:solidFill>
              <a:srgbClr val="558e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1'!$N$6:$N$31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8550.04341299733</c:v>
                </c:pt>
                <c:pt idx="5">
                  <c:v>10070.355870164</c:v>
                </c:pt>
                <c:pt idx="6">
                  <c:v>11242.9643254307</c:v>
                </c:pt>
                <c:pt idx="7">
                  <c:v>11255.1886794051</c:v>
                </c:pt>
                <c:pt idx="8">
                  <c:v>9918.64640894364</c:v>
                </c:pt>
                <c:pt idx="9">
                  <c:v>8564.4633963884</c:v>
                </c:pt>
                <c:pt idx="10">
                  <c:v>7004.37968270529</c:v>
                </c:pt>
                <c:pt idx="11">
                  <c:v>5815.68618943862</c:v>
                </c:pt>
                <c:pt idx="12">
                  <c:v>4332.78513746417</c:v>
                </c:pt>
                <c:pt idx="13">
                  <c:v>5409.60128751984</c:v>
                </c:pt>
                <c:pt idx="14">
                  <c:v>5063.86410074174</c:v>
                </c:pt>
                <c:pt idx="15">
                  <c:v>4290.06131925818</c:v>
                </c:pt>
                <c:pt idx="16">
                  <c:v>3307.38429725818</c:v>
                </c:pt>
                <c:pt idx="17">
                  <c:v>2476.94813725818</c:v>
                </c:pt>
                <c:pt idx="18">
                  <c:v>-166.199207999998</c:v>
                </c:pt>
                <c:pt idx="19">
                  <c:v>-766.645017999999</c:v>
                </c:pt>
                <c:pt idx="20">
                  <c:v>-1394.9872</c:v>
                </c:pt>
                <c:pt idx="21">
                  <c:v>-1839.63672</c:v>
                </c:pt>
                <c:pt idx="22">
                  <c:v>-1577.14076</c:v>
                </c:pt>
                <c:pt idx="23">
                  <c:v>-1085.91748</c:v>
                </c:pt>
                <c:pt idx="24">
                  <c:v>-1153.8882</c:v>
                </c:pt>
                <c:pt idx="25">
                  <c:v>-455.7882</c:v>
                </c:pt>
              </c:numCache>
            </c:numRef>
          </c:val>
        </c:ser>
        <c:gapWidth val="150"/>
        <c:overlap val="0"/>
        <c:axId val="4697848"/>
        <c:axId val="14576293"/>
      </c:barChart>
      <c:lineChart>
        <c:grouping val="standard"/>
        <c:varyColors val="0"/>
        <c:ser>
          <c:idx val="1"/>
          <c:order val="1"/>
          <c:tx>
            <c:strRef>
              <c:f>'Graph of Table 1'!$O$5</c:f>
              <c:strCache>
                <c:ptCount val="1"/>
                <c:pt idx="0">
                  <c:v>5-Year Running Average KS</c:v>
                </c:pt>
              </c:strCache>
            </c:strRef>
          </c:tx>
          <c:spPr>
            <a:solidFill>
              <a:srgbClr val="00ff00"/>
            </a:solidFill>
            <a:ln w="38160">
              <a:solidFill>
                <a:srgbClr val="00ff0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1'!$O$6:$O$31</c:f>
              <c:numCache>
                <c:formatCode>General</c:formatCode>
                <c:ptCount val="26"/>
                <c:pt idx="4">
                  <c:v>1710.00868259947</c:v>
                </c:pt>
                <c:pt idx="5">
                  <c:v>3724.07985663227</c:v>
                </c:pt>
                <c:pt idx="6">
                  <c:v>5972.67272171841</c:v>
                </c:pt>
                <c:pt idx="7">
                  <c:v>8223.71045759943</c:v>
                </c:pt>
                <c:pt idx="8">
                  <c:v>10207.4397393882</c:v>
                </c:pt>
                <c:pt idx="9">
                  <c:v>10210.3237360664</c:v>
                </c:pt>
                <c:pt idx="10">
                  <c:v>9597.12849857463</c:v>
                </c:pt>
                <c:pt idx="11">
                  <c:v>8511.67287137621</c:v>
                </c:pt>
                <c:pt idx="12">
                  <c:v>7127.19216298802</c:v>
                </c:pt>
                <c:pt idx="13">
                  <c:v>6225.38313870326</c:v>
                </c:pt>
                <c:pt idx="14">
                  <c:v>5525.26327957393</c:v>
                </c:pt>
                <c:pt idx="15">
                  <c:v>4982.39960688451</c:v>
                </c:pt>
                <c:pt idx="16">
                  <c:v>4480.73922844842</c:v>
                </c:pt>
                <c:pt idx="17">
                  <c:v>4109.57182840722</c:v>
                </c:pt>
                <c:pt idx="18">
                  <c:v>2994.41172930326</c:v>
                </c:pt>
                <c:pt idx="19">
                  <c:v>1828.30990555491</c:v>
                </c:pt>
                <c:pt idx="20">
                  <c:v>691.300201703273</c:v>
                </c:pt>
                <c:pt idx="21">
                  <c:v>-338.104001748363</c:v>
                </c:pt>
                <c:pt idx="22">
                  <c:v>-1148.9217812</c:v>
                </c:pt>
                <c:pt idx="23">
                  <c:v>-1332.8654356</c:v>
                </c:pt>
                <c:pt idx="24">
                  <c:v>-1410.314072</c:v>
                </c:pt>
                <c:pt idx="25">
                  <c:v>-1222.474272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64555525"/>
        <c:axId val="68703172"/>
      </c:lineChart>
      <c:catAx>
        <c:axId val="469784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 lang="en-US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lang="en-US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34936969385"/>
              <c:y val="0.912516593157196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14576293"/>
        <c:crosses val="autoZero"/>
        <c:auto val="1"/>
        <c:lblAlgn val="ctr"/>
        <c:lblOffset val="100"/>
        <c:noMultiLvlLbl val="0"/>
      </c:catAx>
      <c:valAx>
        <c:axId val="1457629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lang="en-US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lang="en-US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76614355544121"/>
              <c:y val="0.453603391427226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4697848"/>
        <c:crosses val="autoZero"/>
        <c:crossBetween val="between"/>
      </c:valAx>
      <c:catAx>
        <c:axId val="64555525"/>
        <c:scaling>
          <c:orientation val="minMax"/>
        </c:scaling>
        <c:delete val="1"/>
        <c:axPos val="t"/>
        <c:title>
          <c:tx>
            <c:rich>
              <a:bodyPr rot="0"/>
              <a:lstStyle/>
              <a:p>
                <a:pPr>
                  <a:defRPr b="1" lang="en-US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lang="en-US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34936969385"/>
              <c:y val="0.912516593157196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8703172"/>
        <c:auto val="1"/>
        <c:lblAlgn val="ctr"/>
        <c:lblOffset val="100"/>
        <c:noMultiLvlLbl val="0"/>
      </c:catAx>
      <c:valAx>
        <c:axId val="68703172"/>
        <c:scaling>
          <c:orientation val="minMax"/>
        </c:scaling>
        <c:delete val="1"/>
        <c:axPos val="r"/>
        <c:title>
          <c:tx>
            <c:rich>
              <a:bodyPr rot="-5400000"/>
              <a:lstStyle/>
              <a:p>
                <a:pPr>
                  <a:defRPr b="1" lang="en-US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lang="en-US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76614355544121"/>
              <c:y val="0.453603391427226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4555525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47554083101232"/>
          <c:y val="0.9345406597589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bfbfb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352440</xdr:colOff>
      <xdr:row>5</xdr:row>
      <xdr:rowOff>156240</xdr:rowOff>
    </xdr:from>
    <xdr:to>
      <xdr:col>3</xdr:col>
      <xdr:colOff>12712320</xdr:colOff>
      <xdr:row>49</xdr:row>
      <xdr:rowOff>142920</xdr:rowOff>
    </xdr:to>
    <xdr:graphicFrame>
      <xdr:nvGraphicFramePr>
        <xdr:cNvPr id="0" name="Chart 1"/>
        <xdr:cNvGraphicFramePr/>
      </xdr:nvGraphicFramePr>
      <xdr:xfrm>
        <a:off x="352440" y="2041920"/>
        <a:ext cx="13992840" cy="84067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N3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9" topLeftCell="B22" activePane="bottomRight" state="frozen"/>
      <selection pane="topLeft" activeCell="A1" activeCellId="0" sqref="A1"/>
      <selection pane="topRight" activeCell="B1" activeCellId="0" sqref="B1"/>
      <selection pane="bottomLeft" activeCell="A22" activeCellId="0" sqref="A22"/>
      <selection pane="bottomRight" activeCell="Z45" activeCellId="0" sqref="Z45"/>
    </sheetView>
  </sheetViews>
  <sheetFormatPr defaultColWidth="8.4453125" defaultRowHeight="12.75" zeroHeight="false" outlineLevelRow="0" outlineLevelCol="0"/>
  <cols>
    <col collapsed="false" customWidth="true" hidden="false" outlineLevel="0" max="4" min="1" style="1" width="10.71"/>
    <col collapsed="false" customWidth="true" hidden="false" outlineLevel="0" max="5" min="5" style="0" width="9.85"/>
    <col collapsed="false" customWidth="true" hidden="false" outlineLevel="0" max="8" min="7" style="0" width="8.57"/>
    <col collapsed="false" customWidth="true" hidden="false" outlineLevel="0" max="13" min="11" style="0" width="7.71"/>
    <col collapsed="false" customWidth="true" hidden="false" outlineLevel="0" max="14" min="14" style="0" width="8.57"/>
    <col collapsed="false" customWidth="true" hidden="false" outlineLevel="0" max="15" min="15" style="0" width="7.87"/>
    <col collapsed="false" customWidth="true" hidden="false" outlineLevel="0" max="16" min="16" style="0" width="8.57"/>
    <col collapsed="false" customWidth="true" hidden="false" outlineLevel="0" max="17" min="17" style="0" width="10.58"/>
    <col collapsed="false" customWidth="true" hidden="false" outlineLevel="0" max="23" min="18" style="0" width="8.86"/>
    <col collapsed="false" customWidth="true" hidden="false" outlineLevel="0" max="27" min="27" style="0" width="10.13"/>
    <col collapsed="false" customWidth="true" hidden="false" outlineLevel="0" max="28" min="28" style="0" width="9.85"/>
    <col collapsed="false" customWidth="true" hidden="false" outlineLevel="0" max="32" min="32" style="0" width="9.29"/>
    <col collapsed="false" customWidth="true" hidden="false" outlineLevel="0" max="33" min="33" style="0" width="9.59"/>
    <col collapsed="false" customWidth="true" hidden="false" outlineLevel="0" max="34" min="34" style="0" width="10.29"/>
    <col collapsed="false" customWidth="true" hidden="false" outlineLevel="0" max="35" min="35" style="0" width="9.71"/>
    <col collapsed="false" customWidth="true" hidden="false" outlineLevel="0" max="36" min="36" style="0" width="13.57"/>
    <col collapsed="false" customWidth="true" hidden="false" outlineLevel="0" max="37" min="37" style="0" width="10.13"/>
    <col collapsed="false" customWidth="true" hidden="false" outlineLevel="0" max="38" min="38" style="0" width="14.01"/>
    <col collapsed="false" customWidth="true" hidden="false" outlineLevel="0" max="39" min="39" style="0" width="16.71"/>
    <col collapsed="false" customWidth="true" hidden="false" outlineLevel="0" max="40" min="40" style="0" width="10.13"/>
  </cols>
  <sheetData>
    <row r="1" customFormat="false" ht="12.75" hidden="false" customHeight="false" outlineLevel="0" collapsed="false">
      <c r="A1" s="2"/>
      <c r="B1" s="2"/>
      <c r="C1" s="2"/>
      <c r="D1" s="2"/>
    </row>
    <row r="2" customFormat="false" ht="23.25" hidden="false" customHeight="false" outlineLevel="0" collapsed="false">
      <c r="A2" s="3"/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 t="s">
        <v>1</v>
      </c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 t="s">
        <v>2</v>
      </c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</row>
    <row r="3" customFormat="false" ht="18" hidden="false" customHeight="false" outlineLevel="0" collapsed="false">
      <c r="A3" s="3"/>
      <c r="B3" s="6" t="s">
        <v>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3</v>
      </c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 t="s">
        <v>3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3"/>
    </row>
    <row r="4" customFormat="false" ht="12.75" hidden="false" customHeight="false" outlineLevel="0" collapsed="false">
      <c r="B4" s="7" t="s">
        <v>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 t="s">
        <v>4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 t="s">
        <v>4</v>
      </c>
      <c r="AD4" s="7"/>
      <c r="AE4" s="7"/>
      <c r="AF4" s="7"/>
      <c r="AG4" s="7"/>
      <c r="AH4" s="7"/>
      <c r="AI4" s="7"/>
      <c r="AJ4" s="7"/>
      <c r="AK4" s="7"/>
      <c r="AL4" s="7"/>
      <c r="AM4" s="7"/>
    </row>
    <row r="5" customFormat="false" ht="12.75" hidden="false" customHeight="false" outlineLevel="0" collapsed="false"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8"/>
      <c r="U5" s="1"/>
      <c r="V5" s="1"/>
      <c r="W5" s="1"/>
      <c r="AK5" s="8"/>
    </row>
    <row r="6" customFormat="false" ht="26.25" hidden="false" customHeight="true" outlineLevel="0" collapsed="false">
      <c r="B6" s="9" t="s">
        <v>5</v>
      </c>
      <c r="C6" s="9"/>
      <c r="D6" s="9"/>
      <c r="E6" s="9"/>
      <c r="F6" s="9"/>
      <c r="G6" s="9"/>
      <c r="H6" s="9"/>
      <c r="I6" s="9"/>
      <c r="J6" s="9"/>
      <c r="K6" s="10" t="s">
        <v>6</v>
      </c>
      <c r="L6" s="10"/>
      <c r="M6" s="10"/>
      <c r="N6" s="10"/>
      <c r="O6" s="10"/>
      <c r="P6" s="10"/>
      <c r="Q6" s="11" t="s">
        <v>7</v>
      </c>
      <c r="R6" s="11"/>
      <c r="S6" s="11"/>
      <c r="T6" s="11"/>
      <c r="U6" s="11"/>
      <c r="V6" s="11"/>
      <c r="W6" s="11"/>
      <c r="X6" s="12" t="s">
        <v>8</v>
      </c>
      <c r="Y6" s="12"/>
      <c r="Z6" s="12"/>
      <c r="AA6" s="12"/>
      <c r="AB6" s="12"/>
      <c r="AC6" s="13" t="s">
        <v>9</v>
      </c>
      <c r="AD6" s="13"/>
      <c r="AE6" s="13"/>
      <c r="AF6" s="13"/>
      <c r="AG6" s="13"/>
      <c r="AH6" s="13"/>
      <c r="AI6" s="13"/>
      <c r="AJ6" s="14" t="s">
        <v>10</v>
      </c>
      <c r="AK6" s="14"/>
      <c r="AL6" s="14"/>
      <c r="AM6" s="14"/>
    </row>
    <row r="7" s="1" customFormat="true" ht="26.25" hidden="false" customHeight="true" outlineLevel="0" collapsed="false">
      <c r="B7" s="15"/>
      <c r="C7" s="16" t="s">
        <v>11</v>
      </c>
      <c r="D7" s="16"/>
      <c r="E7" s="16"/>
      <c r="F7" s="16"/>
      <c r="G7" s="16"/>
      <c r="H7" s="16"/>
      <c r="I7" s="16"/>
      <c r="J7" s="17"/>
      <c r="K7" s="18"/>
      <c r="L7" s="16" t="s">
        <v>11</v>
      </c>
      <c r="M7" s="16"/>
      <c r="N7" s="16"/>
      <c r="O7" s="16"/>
      <c r="P7" s="17"/>
      <c r="Q7" s="15"/>
      <c r="R7" s="19" t="s">
        <v>11</v>
      </c>
      <c r="S7" s="19"/>
      <c r="T7" s="19"/>
      <c r="U7" s="19"/>
      <c r="V7" s="19"/>
      <c r="W7" s="20"/>
      <c r="X7" s="21" t="n">
        <v>0.224</v>
      </c>
      <c r="Y7" s="22" t="n">
        <v>0.785</v>
      </c>
      <c r="Z7" s="22" t="n">
        <v>0.444</v>
      </c>
      <c r="AA7" s="23"/>
      <c r="AB7" s="24" t="s">
        <v>12</v>
      </c>
      <c r="AC7" s="25" t="s">
        <v>13</v>
      </c>
      <c r="AD7" s="25"/>
      <c r="AE7" s="25"/>
      <c r="AF7" s="26" t="s">
        <v>14</v>
      </c>
      <c r="AG7" s="26"/>
      <c r="AH7" s="26"/>
      <c r="AI7" s="24"/>
      <c r="AJ7" s="14"/>
      <c r="AK7" s="14"/>
      <c r="AL7" s="14"/>
      <c r="AM7" s="14"/>
    </row>
    <row r="8" s="30" customFormat="true" ht="123.75" hidden="false" customHeight="false" outlineLevel="0" collapsed="false">
      <c r="A8" s="27" t="s">
        <v>15</v>
      </c>
      <c r="B8" s="28" t="s">
        <v>16</v>
      </c>
      <c r="C8" s="29" t="s">
        <v>17</v>
      </c>
      <c r="D8" s="30" t="s">
        <v>18</v>
      </c>
      <c r="E8" s="30" t="s">
        <v>19</v>
      </c>
      <c r="F8" s="30" t="s">
        <v>20</v>
      </c>
      <c r="G8" s="30" t="s">
        <v>21</v>
      </c>
      <c r="H8" s="30" t="s">
        <v>22</v>
      </c>
      <c r="I8" s="31" t="s">
        <v>23</v>
      </c>
      <c r="J8" s="32" t="s">
        <v>24</v>
      </c>
      <c r="K8" s="28" t="s">
        <v>25</v>
      </c>
      <c r="L8" s="29" t="s">
        <v>26</v>
      </c>
      <c r="M8" s="30" t="s">
        <v>27</v>
      </c>
      <c r="N8" s="30" t="s">
        <v>28</v>
      </c>
      <c r="O8" s="31" t="s">
        <v>29</v>
      </c>
      <c r="P8" s="32" t="s">
        <v>24</v>
      </c>
      <c r="Q8" s="28" t="s">
        <v>30</v>
      </c>
      <c r="R8" s="29" t="s">
        <v>31</v>
      </c>
      <c r="S8" s="30" t="s">
        <v>32</v>
      </c>
      <c r="T8" s="30" t="s">
        <v>33</v>
      </c>
      <c r="U8" s="30" t="s">
        <v>34</v>
      </c>
      <c r="V8" s="31" t="s">
        <v>29</v>
      </c>
      <c r="W8" s="33" t="s">
        <v>24</v>
      </c>
      <c r="X8" s="34" t="s">
        <v>35</v>
      </c>
      <c r="Y8" s="35" t="s">
        <v>36</v>
      </c>
      <c r="Z8" s="35" t="s">
        <v>37</v>
      </c>
      <c r="AA8" s="35" t="s">
        <v>38</v>
      </c>
      <c r="AB8" s="36" t="s">
        <v>39</v>
      </c>
      <c r="AC8" s="34" t="s">
        <v>35</v>
      </c>
      <c r="AD8" s="35" t="s">
        <v>36</v>
      </c>
      <c r="AE8" s="35" t="s">
        <v>37</v>
      </c>
      <c r="AF8" s="37" t="s">
        <v>40</v>
      </c>
      <c r="AG8" s="35" t="s">
        <v>41</v>
      </c>
      <c r="AH8" s="35" t="s">
        <v>42</v>
      </c>
      <c r="AI8" s="38" t="s">
        <v>43</v>
      </c>
      <c r="AJ8" s="34" t="s">
        <v>44</v>
      </c>
      <c r="AK8" s="35" t="s">
        <v>17</v>
      </c>
      <c r="AL8" s="35" t="s">
        <v>45</v>
      </c>
      <c r="AM8" s="39" t="s">
        <v>46</v>
      </c>
    </row>
    <row r="9" s="47" customFormat="true" ht="16.5" hidden="false" customHeight="true" outlineLevel="0" collapsed="false">
      <c r="A9" s="40" t="n">
        <v>1</v>
      </c>
      <c r="B9" s="41" t="n">
        <f aca="false">A9+1</f>
        <v>2</v>
      </c>
      <c r="C9" s="42" t="n">
        <f aca="false">B9+1</f>
        <v>3</v>
      </c>
      <c r="D9" s="43" t="n">
        <f aca="false">C9+1</f>
        <v>4</v>
      </c>
      <c r="E9" s="43" t="n">
        <f aca="false">D9+1</f>
        <v>5</v>
      </c>
      <c r="F9" s="43" t="n">
        <f aca="false">E9+1</f>
        <v>6</v>
      </c>
      <c r="G9" s="43" t="n">
        <f aca="false">F9+1</f>
        <v>7</v>
      </c>
      <c r="H9" s="43" t="n">
        <f aca="false">G9+1</f>
        <v>8</v>
      </c>
      <c r="I9" s="44" t="n">
        <f aca="false">H9+1</f>
        <v>9</v>
      </c>
      <c r="J9" s="45" t="n">
        <f aca="false">I9+1</f>
        <v>10</v>
      </c>
      <c r="K9" s="41" t="n">
        <f aca="false">J9+1</f>
        <v>11</v>
      </c>
      <c r="L9" s="42" t="n">
        <f aca="false">K9+1</f>
        <v>12</v>
      </c>
      <c r="M9" s="43" t="n">
        <f aca="false">L9+1</f>
        <v>13</v>
      </c>
      <c r="N9" s="43" t="n">
        <f aca="false">M9+1</f>
        <v>14</v>
      </c>
      <c r="O9" s="44" t="n">
        <f aca="false">N9+1</f>
        <v>15</v>
      </c>
      <c r="P9" s="45" t="n">
        <f aca="false">O9+1</f>
        <v>16</v>
      </c>
      <c r="Q9" s="41" t="n">
        <f aca="false">P9+1</f>
        <v>17</v>
      </c>
      <c r="R9" s="42" t="n">
        <f aca="false">Q9+1</f>
        <v>18</v>
      </c>
      <c r="S9" s="43" t="n">
        <f aca="false">R9+1</f>
        <v>19</v>
      </c>
      <c r="T9" s="43" t="n">
        <f aca="false">S9+1</f>
        <v>20</v>
      </c>
      <c r="U9" s="43" t="n">
        <f aca="false">T9+1</f>
        <v>21</v>
      </c>
      <c r="V9" s="44" t="n">
        <f aca="false">U9+1</f>
        <v>22</v>
      </c>
      <c r="W9" s="46" t="n">
        <f aca="false">V9+1</f>
        <v>23</v>
      </c>
      <c r="X9" s="40" t="n">
        <f aca="false">W9+1</f>
        <v>24</v>
      </c>
      <c r="Y9" s="43" t="n">
        <f aca="false">X9+1</f>
        <v>25</v>
      </c>
      <c r="Z9" s="43" t="n">
        <f aca="false">Y9+1</f>
        <v>26</v>
      </c>
      <c r="AA9" s="43" t="n">
        <f aca="false">Z9+1</f>
        <v>27</v>
      </c>
      <c r="AB9" s="45" t="n">
        <f aca="false">AA9+1</f>
        <v>28</v>
      </c>
      <c r="AC9" s="40" t="n">
        <f aca="false">AB9+1</f>
        <v>29</v>
      </c>
      <c r="AD9" s="43" t="n">
        <f aca="false">AC9+1</f>
        <v>30</v>
      </c>
      <c r="AE9" s="43" t="n">
        <f aca="false">AD9+1</f>
        <v>31</v>
      </c>
      <c r="AF9" s="42" t="n">
        <f aca="false">AE9+1</f>
        <v>32</v>
      </c>
      <c r="AG9" s="43" t="n">
        <f aca="false">AF9+1</f>
        <v>33</v>
      </c>
      <c r="AH9" s="43" t="n">
        <f aca="false">AG9+1</f>
        <v>34</v>
      </c>
      <c r="AI9" s="45" t="n">
        <f aca="false">AH9+1</f>
        <v>35</v>
      </c>
      <c r="AJ9" s="40" t="n">
        <f aca="false">AI9+1</f>
        <v>36</v>
      </c>
      <c r="AK9" s="43" t="n">
        <f aca="false">AJ9+1</f>
        <v>37</v>
      </c>
      <c r="AL9" s="43" t="n">
        <f aca="false">AK9+1</f>
        <v>38</v>
      </c>
      <c r="AM9" s="46" t="n">
        <f aca="false">AL9+1</f>
        <v>39</v>
      </c>
    </row>
    <row r="10" customFormat="false" ht="12.75" hidden="false" customHeight="false" outlineLevel="0" collapsed="false">
      <c r="A10" s="48" t="n">
        <v>2000</v>
      </c>
      <c r="B10" s="49" t="n">
        <f aca="false">'SW Data'!B8</f>
        <v>19435</v>
      </c>
      <c r="C10" s="50" t="n">
        <f aca="false">'SW Data'!C8</f>
        <v>0</v>
      </c>
      <c r="D10" s="51" t="n">
        <f aca="false">B10-C10</f>
        <v>19435</v>
      </c>
      <c r="E10" s="51" t="n">
        <f aca="false">0.4*'SW Data'!D8</f>
        <v>2368.4</v>
      </c>
      <c r="F10" s="51" t="n">
        <f aca="false">0.6*'SW Data'!G8+'SW Data'!J8</f>
        <v>3121.8</v>
      </c>
      <c r="G10" s="51" t="n">
        <f aca="false">'GW Data'!H7</f>
        <v>13173</v>
      </c>
      <c r="H10" s="51" t="n">
        <f aca="false">'GW Data'!H40</f>
        <v>15</v>
      </c>
      <c r="I10" s="52" t="n">
        <f aca="false">'GW Data'!H73+0.6*'SW Data'!D8</f>
        <v>4708.6</v>
      </c>
      <c r="J10" s="53" t="n">
        <f aca="false">SUM(D10:I10)</f>
        <v>42821.8</v>
      </c>
      <c r="K10" s="49" t="n">
        <f aca="false">'SW Data'!E8</f>
        <v>3630.86</v>
      </c>
      <c r="L10" s="50" t="n">
        <f aca="false">0.6*'SW Data'!H8</f>
        <v>0</v>
      </c>
      <c r="M10" s="51" t="n">
        <f aca="false">'GW Data'!C7</f>
        <v>1918</v>
      </c>
      <c r="N10" s="51" t="n">
        <f aca="false">'GW Data'!C40+'SW Data'!L8</f>
        <v>128</v>
      </c>
      <c r="O10" s="52" t="n">
        <f aca="false">'GW Data'!C73</f>
        <v>196</v>
      </c>
      <c r="P10" s="53" t="n">
        <f aca="false">SUM(K10:O10)</f>
        <v>5872.86</v>
      </c>
      <c r="Q10" s="49" t="n">
        <f aca="false">'SW Data'!F8</f>
        <v>4854.65</v>
      </c>
      <c r="R10" s="50" t="n">
        <f aca="false">0.6*'SW Data'!I8+'SW Data'!K8</f>
        <v>2732.4</v>
      </c>
      <c r="S10" s="51" t="n">
        <f aca="false">'GW Data'!R7+'GW Data'!T7</f>
        <v>10450</v>
      </c>
      <c r="T10" s="51" t="n">
        <f aca="false">'SW Data'!N8</f>
        <v>5556.6</v>
      </c>
      <c r="U10" s="51" t="n">
        <f aca="false">'GW Data'!R40+'GW Data'!T40+'SW Data'!M8</f>
        <v>6333</v>
      </c>
      <c r="V10" s="52" t="n">
        <f aca="false">'GW Data'!R73</f>
        <v>982</v>
      </c>
      <c r="W10" s="54" t="n">
        <f aca="false">SUM(Q10:V10)</f>
        <v>30908.65</v>
      </c>
      <c r="X10" s="55" t="n">
        <f aca="false">'Table 1'!J10*$X$7</f>
        <v>9592.0832</v>
      </c>
      <c r="Y10" s="51" t="n">
        <f aca="false">'Table 1'!P10*$Y$7</f>
        <v>4610.1951</v>
      </c>
      <c r="Z10" s="51" t="n">
        <f aca="false">'Table 1'!W10*$Z$7</f>
        <v>13723.4406</v>
      </c>
      <c r="AA10" s="56" t="n">
        <f aca="false">'SW Data'!O8-'SW Data'!P8</f>
        <v>1940</v>
      </c>
      <c r="AB10" s="54" t="n">
        <f aca="false">SUM(X10:AA10)</f>
        <v>29865.7189</v>
      </c>
      <c r="AC10" s="55" t="n">
        <f aca="false">'Table 1'!F10+'Table 1'!G10</f>
        <v>16294.8</v>
      </c>
      <c r="AD10" s="51" t="n">
        <f aca="false">'Table 1'!L10+'Table 1'!M10</f>
        <v>1918</v>
      </c>
      <c r="AE10" s="51" t="n">
        <f aca="false">SUM('Table 1'!R10:T10)</f>
        <v>18739</v>
      </c>
      <c r="AF10" s="50" t="n">
        <f aca="false">'GW Data'!E7+'GW Data'!P7</f>
        <v>276</v>
      </c>
      <c r="AG10" s="51" t="n">
        <f aca="false">'GW Data'!G7</f>
        <v>599</v>
      </c>
      <c r="AH10" s="51" t="n">
        <f aca="false">'GW Data'!I7+'GW Data'!J7+'GW Data'!K7+'GW Data'!L7+'GW Data'!Y7</f>
        <v>-4242</v>
      </c>
      <c r="AI10" s="53" t="n">
        <f aca="false">SUM(AC10:AH10)</f>
        <v>33584.8</v>
      </c>
      <c r="AJ10" s="55" t="n">
        <f aca="false">AI10-AB10</f>
        <v>3719.0811</v>
      </c>
      <c r="AK10" s="51" t="n">
        <f aca="false">'SW Data'!C8</f>
        <v>0</v>
      </c>
      <c r="AL10" s="51" t="n">
        <f aca="false">AJ10-AK10</f>
        <v>3719.0811</v>
      </c>
      <c r="AM10" s="57"/>
      <c r="AN10" s="58"/>
    </row>
    <row r="11" customFormat="false" ht="12.75" hidden="false" customHeight="false" outlineLevel="0" collapsed="false">
      <c r="A11" s="59" t="n">
        <f aca="false">A10+1</f>
        <v>2001</v>
      </c>
      <c r="B11" s="60" t="n">
        <f aca="false">'SW Data'!B9</f>
        <v>19751.57</v>
      </c>
      <c r="C11" s="61" t="n">
        <f aca="false">'SW Data'!C9</f>
        <v>0</v>
      </c>
      <c r="D11" s="62" t="n">
        <f aca="false">B11-C11</f>
        <v>19751.57</v>
      </c>
      <c r="E11" s="62" t="n">
        <f aca="false">0.4*'SW Data'!D9</f>
        <v>2004.4</v>
      </c>
      <c r="F11" s="62" t="n">
        <f aca="false">0.6*'SW Data'!G9+'SW Data'!J9</f>
        <v>2809.2</v>
      </c>
      <c r="G11" s="62" t="n">
        <f aca="false">'GW Data'!H8</f>
        <v>13534</v>
      </c>
      <c r="H11" s="62" t="n">
        <f aca="false">'GW Data'!H41</f>
        <v>18</v>
      </c>
      <c r="I11" s="63" t="n">
        <f aca="false">'GW Data'!H74+0.6*'SW Data'!D9</f>
        <v>4682.6</v>
      </c>
      <c r="J11" s="64" t="n">
        <f aca="false">SUM(D11:I11)</f>
        <v>42799.77</v>
      </c>
      <c r="K11" s="60" t="n">
        <f aca="false">'SW Data'!E9</f>
        <v>552.74</v>
      </c>
      <c r="L11" s="61" t="n">
        <f aca="false">0.6*'SW Data'!H9</f>
        <v>0</v>
      </c>
      <c r="M11" s="62" t="n">
        <f aca="false">'GW Data'!C8</f>
        <v>1288</v>
      </c>
      <c r="N11" s="62" t="n">
        <f aca="false">'GW Data'!C41+'SW Data'!L9</f>
        <v>190</v>
      </c>
      <c r="O11" s="63" t="n">
        <f aca="false">'GW Data'!C74</f>
        <v>341</v>
      </c>
      <c r="P11" s="64" t="n">
        <f aca="false">SUM(K11:O11)</f>
        <v>2371.74</v>
      </c>
      <c r="Q11" s="60" t="n">
        <f aca="false">'SW Data'!F9</f>
        <v>3097.08</v>
      </c>
      <c r="R11" s="61" t="n">
        <f aca="false">0.6*'SW Data'!I9+'SW Data'!K9</f>
        <v>980.4</v>
      </c>
      <c r="S11" s="62" t="n">
        <f aca="false">'GW Data'!R8+'GW Data'!T8</f>
        <v>10964</v>
      </c>
      <c r="T11" s="62" t="n">
        <f aca="false">'SW Data'!N9</f>
        <v>3972.1</v>
      </c>
      <c r="U11" s="62" t="n">
        <f aca="false">'GW Data'!R41+'GW Data'!T41+'SW Data'!M9</f>
        <v>7515</v>
      </c>
      <c r="V11" s="63" t="n">
        <f aca="false">'GW Data'!R74</f>
        <v>641</v>
      </c>
      <c r="W11" s="65" t="n">
        <f aca="false">SUM(Q11:V11)</f>
        <v>27169.58</v>
      </c>
      <c r="X11" s="66" t="n">
        <f aca="false">'Table 1'!J11*$X$7</f>
        <v>9587.14848</v>
      </c>
      <c r="Y11" s="62" t="n">
        <f aca="false">'Table 1'!P11*$Y$7</f>
        <v>1861.8159</v>
      </c>
      <c r="Z11" s="62" t="n">
        <f aca="false">'Table 1'!W11*$Z$7</f>
        <v>12063.29352</v>
      </c>
      <c r="AA11" s="67" t="n">
        <f aca="false">'SW Data'!O9-'SW Data'!P9</f>
        <v>1500</v>
      </c>
      <c r="AB11" s="64" t="n">
        <f aca="false">SUM(X11:AA11)</f>
        <v>25012.2579</v>
      </c>
      <c r="AC11" s="66" t="n">
        <f aca="false">'Table 1'!F11+'Table 1'!G11</f>
        <v>16343.2</v>
      </c>
      <c r="AD11" s="62" t="n">
        <f aca="false">'Table 1'!L11+'Table 1'!M11</f>
        <v>1288</v>
      </c>
      <c r="AE11" s="62" t="n">
        <f aca="false">SUM('Table 1'!R11:T11)</f>
        <v>15916.5</v>
      </c>
      <c r="AF11" s="61" t="n">
        <f aca="false">'GW Data'!E8+'GW Data'!P8</f>
        <v>293</v>
      </c>
      <c r="AG11" s="62" t="n">
        <f aca="false">'GW Data'!G8</f>
        <v>569</v>
      </c>
      <c r="AH11" s="62" t="n">
        <f aca="false">'GW Data'!I8+'GW Data'!J8+'GW Data'!K8+'GW Data'!L8+'GW Data'!Y8</f>
        <v>-4166</v>
      </c>
      <c r="AI11" s="64" t="n">
        <f aca="false">SUM(AC11:AH11)</f>
        <v>30243.7</v>
      </c>
      <c r="AJ11" s="66" t="n">
        <f aca="false">AI11-AB11</f>
        <v>5231.4421</v>
      </c>
      <c r="AK11" s="62" t="n">
        <f aca="false">'SW Data'!C9</f>
        <v>0</v>
      </c>
      <c r="AL11" s="62" t="n">
        <f aca="false">AJ11-AK11</f>
        <v>5231.4421</v>
      </c>
      <c r="AM11" s="68"/>
      <c r="AN11" s="58"/>
    </row>
    <row r="12" customFormat="false" ht="12.75" hidden="false" customHeight="false" outlineLevel="0" collapsed="false">
      <c r="A12" s="59" t="n">
        <f aca="false">A11+1</f>
        <v>2002</v>
      </c>
      <c r="B12" s="60" t="n">
        <f aca="false">'SW Data'!B10</f>
        <v>15903.94</v>
      </c>
      <c r="C12" s="61" t="n">
        <f aca="false">'SW Data'!C10</f>
        <v>0</v>
      </c>
      <c r="D12" s="62" t="n">
        <f aca="false">B12-C12</f>
        <v>15903.94</v>
      </c>
      <c r="E12" s="62" t="n">
        <f aca="false">0.4*'SW Data'!D10</f>
        <v>2258.4</v>
      </c>
      <c r="F12" s="62" t="n">
        <f aca="false">0.6*'SW Data'!G10+'SW Data'!J10</f>
        <v>3171.6</v>
      </c>
      <c r="G12" s="62" t="n">
        <f aca="false">'GW Data'!H9</f>
        <v>13562</v>
      </c>
      <c r="H12" s="62" t="n">
        <f aca="false">'GW Data'!H42</f>
        <v>14</v>
      </c>
      <c r="I12" s="63" t="n">
        <f aca="false">'GW Data'!H75+0.6*'SW Data'!D10</f>
        <v>5323.6</v>
      </c>
      <c r="J12" s="64" t="n">
        <f aca="false">SUM(D12:I12)</f>
        <v>40233.54</v>
      </c>
      <c r="K12" s="60" t="n">
        <f aca="false">'SW Data'!E10</f>
        <v>230.99</v>
      </c>
      <c r="L12" s="61" t="n">
        <f aca="false">0.6*'SW Data'!H10</f>
        <v>0</v>
      </c>
      <c r="M12" s="62" t="n">
        <f aca="false">'GW Data'!C9</f>
        <v>401</v>
      </c>
      <c r="N12" s="62" t="n">
        <f aca="false">'GW Data'!C42+'SW Data'!L10</f>
        <v>114</v>
      </c>
      <c r="O12" s="63" t="n">
        <f aca="false">'GW Data'!C75</f>
        <v>351</v>
      </c>
      <c r="P12" s="64" t="n">
        <f aca="false">SUM(K12:O12)</f>
        <v>1096.99</v>
      </c>
      <c r="Q12" s="60" t="n">
        <f aca="false">'SW Data'!F10</f>
        <v>1579.15</v>
      </c>
      <c r="R12" s="61" t="n">
        <f aca="false">0.6*'SW Data'!I10+'SW Data'!K10</f>
        <v>2288.4</v>
      </c>
      <c r="S12" s="62" t="n">
        <f aca="false">'GW Data'!R9+'GW Data'!T9</f>
        <v>10765</v>
      </c>
      <c r="T12" s="62" t="n">
        <f aca="false">'SW Data'!N10</f>
        <v>5750.4</v>
      </c>
      <c r="U12" s="62" t="n">
        <f aca="false">'GW Data'!R42+'GW Data'!T42+'SW Data'!M10</f>
        <v>4933</v>
      </c>
      <c r="V12" s="63" t="n">
        <f aca="false">'GW Data'!R75</f>
        <v>1282</v>
      </c>
      <c r="W12" s="65" t="n">
        <f aca="false">SUM(Q12:V12)</f>
        <v>26597.95</v>
      </c>
      <c r="X12" s="66" t="n">
        <f aca="false">'Table 1'!J12*$X$7</f>
        <v>9012.31296</v>
      </c>
      <c r="Y12" s="62" t="n">
        <f aca="false">'Table 1'!P12*$Y$7</f>
        <v>861.13715</v>
      </c>
      <c r="Z12" s="62" t="n">
        <f aca="false">'Table 1'!W12*$Z$7</f>
        <v>11809.4898</v>
      </c>
      <c r="AA12" s="67" t="n">
        <f aca="false">'SW Data'!O10-'SW Data'!P10</f>
        <v>0</v>
      </c>
      <c r="AB12" s="64" t="n">
        <f aca="false">SUM(X12:AA12)</f>
        <v>21682.93991</v>
      </c>
      <c r="AC12" s="66" t="n">
        <f aca="false">'Table 1'!F12+'Table 1'!G12</f>
        <v>16733.6</v>
      </c>
      <c r="AD12" s="62" t="n">
        <f aca="false">'Table 1'!L12+'Table 1'!M12</f>
        <v>401</v>
      </c>
      <c r="AE12" s="62" t="n">
        <f aca="false">SUM('Table 1'!R12:T12)</f>
        <v>18803.8</v>
      </c>
      <c r="AF12" s="61" t="n">
        <f aca="false">'GW Data'!E9+'GW Data'!P9</f>
        <v>298</v>
      </c>
      <c r="AG12" s="62" t="n">
        <f aca="false">'GW Data'!G9</f>
        <v>619</v>
      </c>
      <c r="AH12" s="62" t="n">
        <f aca="false">'GW Data'!I9+'GW Data'!J9+'GW Data'!K9+'GW Data'!L9+'GW Data'!Y9</f>
        <v>-6155</v>
      </c>
      <c r="AI12" s="64" t="n">
        <f aca="false">SUM(AC12:AH12)</f>
        <v>30700.4</v>
      </c>
      <c r="AJ12" s="66" t="n">
        <f aca="false">AI12-AB12</f>
        <v>9017.46009</v>
      </c>
      <c r="AK12" s="62" t="n">
        <f aca="false">'SW Data'!C10</f>
        <v>0</v>
      </c>
      <c r="AL12" s="62" t="n">
        <f aca="false">AJ12-AK12</f>
        <v>9017.46009</v>
      </c>
      <c r="AM12" s="68"/>
      <c r="AN12" s="58"/>
    </row>
    <row r="13" customFormat="false" ht="12.75" hidden="false" customHeight="false" outlineLevel="0" collapsed="false">
      <c r="A13" s="59" t="n">
        <f aca="false">A12+1</f>
        <v>2003</v>
      </c>
      <c r="B13" s="60" t="n">
        <f aca="false">'SW Data'!B11</f>
        <v>17700</v>
      </c>
      <c r="C13" s="61" t="n">
        <f aca="false">'SW Data'!C11</f>
        <v>0</v>
      </c>
      <c r="D13" s="62" t="n">
        <f aca="false">B13-C13</f>
        <v>17700</v>
      </c>
      <c r="E13" s="62" t="n">
        <f aca="false">0.4*'SW Data'!D11</f>
        <v>1986</v>
      </c>
      <c r="F13" s="62" t="n">
        <f aca="false">0.6*'SW Data'!G11+'SW Data'!J11</f>
        <v>2614.8</v>
      </c>
      <c r="G13" s="62" t="n">
        <f aca="false">'GW Data'!H10</f>
        <v>14023</v>
      </c>
      <c r="H13" s="62" t="n">
        <f aca="false">'GW Data'!H43</f>
        <v>17</v>
      </c>
      <c r="I13" s="63" t="n">
        <f aca="false">'GW Data'!H76+0.6*'SW Data'!D11</f>
        <v>4381</v>
      </c>
      <c r="J13" s="64" t="n">
        <f aca="false">SUM(D13:I13)</f>
        <v>40721.8</v>
      </c>
      <c r="K13" s="60" t="n">
        <f aca="false">'SW Data'!E11</f>
        <v>1060</v>
      </c>
      <c r="L13" s="61" t="n">
        <f aca="false">0.6*'SW Data'!H11</f>
        <v>0</v>
      </c>
      <c r="M13" s="62" t="n">
        <f aca="false">'GW Data'!C10</f>
        <v>242</v>
      </c>
      <c r="N13" s="62" t="n">
        <f aca="false">'GW Data'!C43+'SW Data'!L11</f>
        <v>100</v>
      </c>
      <c r="O13" s="63" t="n">
        <f aca="false">'GW Data'!C76</f>
        <v>507</v>
      </c>
      <c r="P13" s="64" t="n">
        <f aca="false">SUM(K13:O13)</f>
        <v>1909</v>
      </c>
      <c r="Q13" s="60" t="n">
        <f aca="false">'SW Data'!F11</f>
        <v>905.35872</v>
      </c>
      <c r="R13" s="61" t="n">
        <f aca="false">0.6*'SW Data'!I11+'SW Data'!K11</f>
        <v>597.6</v>
      </c>
      <c r="S13" s="62" t="n">
        <f aca="false">'GW Data'!R10+'GW Data'!T10</f>
        <v>12115</v>
      </c>
      <c r="T13" s="62" t="n">
        <f aca="false">'SW Data'!N11</f>
        <v>3375</v>
      </c>
      <c r="U13" s="62" t="n">
        <f aca="false">'GW Data'!R43+'GW Data'!T43+'SW Data'!M11</f>
        <v>5390</v>
      </c>
      <c r="V13" s="63" t="n">
        <f aca="false">'GW Data'!R76</f>
        <v>1347</v>
      </c>
      <c r="W13" s="65" t="n">
        <f aca="false">SUM(Q13:V13)</f>
        <v>23729.95872</v>
      </c>
      <c r="X13" s="66" t="n">
        <f aca="false">'Table 1'!J13*$X$7</f>
        <v>9121.6832</v>
      </c>
      <c r="Y13" s="62" t="n">
        <f aca="false">'Table 1'!P13*$Y$7</f>
        <v>1498.565</v>
      </c>
      <c r="Z13" s="62" t="n">
        <f aca="false">'Table 1'!W13*$Z$7</f>
        <v>10536.10167168</v>
      </c>
      <c r="AA13" s="67" t="n">
        <f aca="false">'SW Data'!O11-'SW Data'!P11</f>
        <v>0</v>
      </c>
      <c r="AB13" s="64" t="n">
        <f aca="false">SUM(X13:AA13)</f>
        <v>21156.34987168</v>
      </c>
      <c r="AC13" s="66" t="n">
        <f aca="false">'Table 1'!F13+'Table 1'!G13</f>
        <v>16637.8</v>
      </c>
      <c r="AD13" s="62" t="n">
        <f aca="false">'Table 1'!L13+'Table 1'!M13</f>
        <v>242</v>
      </c>
      <c r="AE13" s="62" t="n">
        <f aca="false">SUM('Table 1'!R13:T13)</f>
        <v>16087.6</v>
      </c>
      <c r="AF13" s="61" t="n">
        <f aca="false">'GW Data'!E10+'GW Data'!P10</f>
        <v>324</v>
      </c>
      <c r="AG13" s="62" t="n">
        <f aca="false">'GW Data'!G10</f>
        <v>37</v>
      </c>
      <c r="AH13" s="62" t="n">
        <f aca="false">'GW Data'!I10+'GW Data'!J10+'GW Data'!K10+'GW Data'!L10+'GW Data'!Y10</f>
        <v>132</v>
      </c>
      <c r="AI13" s="64" t="n">
        <f aca="false">SUM(AC13:AH13)</f>
        <v>33460.4</v>
      </c>
      <c r="AJ13" s="66" t="n">
        <f aca="false">AI13-AB13</f>
        <v>12304.05012832</v>
      </c>
      <c r="AK13" s="62" t="n">
        <f aca="false">'SW Data'!C11</f>
        <v>0</v>
      </c>
      <c r="AL13" s="62" t="n">
        <f aca="false">AJ13-AK13</f>
        <v>12304.05012832</v>
      </c>
      <c r="AM13" s="68"/>
      <c r="AN13" s="58"/>
    </row>
    <row r="14" customFormat="false" ht="12.75" hidden="false" customHeight="false" outlineLevel="0" collapsed="false">
      <c r="A14" s="59" t="n">
        <f aca="false">A13+1</f>
        <v>2004</v>
      </c>
      <c r="B14" s="60" t="n">
        <f aca="false">'SW Data'!B12</f>
        <v>19759</v>
      </c>
      <c r="C14" s="61" t="n">
        <f aca="false">'SW Data'!C12</f>
        <v>0</v>
      </c>
      <c r="D14" s="62" t="n">
        <f aca="false">B14-C14</f>
        <v>19759</v>
      </c>
      <c r="E14" s="62" t="n">
        <f aca="false">0.4*'SW Data'!D12</f>
        <v>1492.8</v>
      </c>
      <c r="F14" s="62" t="n">
        <f aca="false">0.6*'SW Data'!G12+'SW Data'!J12</f>
        <v>3022.16333333333</v>
      </c>
      <c r="G14" s="62" t="n">
        <f aca="false">'GW Data'!H11</f>
        <v>14373</v>
      </c>
      <c r="H14" s="62" t="n">
        <f aca="false">'GW Data'!H44</f>
        <v>16</v>
      </c>
      <c r="I14" s="63" t="n">
        <f aca="false">'GW Data'!H77+0.6*'SW Data'!D12</f>
        <v>3685.2</v>
      </c>
      <c r="J14" s="64" t="n">
        <f aca="false">SUM(D14:I14)</f>
        <v>42348.1633333333</v>
      </c>
      <c r="K14" s="60" t="n">
        <f aca="false">'SW Data'!E12</f>
        <v>341</v>
      </c>
      <c r="L14" s="61" t="n">
        <f aca="false">0.6*'SW Data'!H12</f>
        <v>0</v>
      </c>
      <c r="M14" s="62" t="n">
        <f aca="false">'GW Data'!C11</f>
        <v>353</v>
      </c>
      <c r="N14" s="62" t="n">
        <f aca="false">'GW Data'!C44+'SW Data'!L12</f>
        <v>156.5</v>
      </c>
      <c r="O14" s="63" t="n">
        <f aca="false">'GW Data'!C77</f>
        <v>431</v>
      </c>
      <c r="P14" s="64" t="n">
        <f aca="false">SUM(K14:O14)</f>
        <v>1281.5</v>
      </c>
      <c r="Q14" s="60" t="n">
        <f aca="false">'SW Data'!F12</f>
        <v>0</v>
      </c>
      <c r="R14" s="61" t="n">
        <f aca="false">0.6*'SW Data'!I12+'SW Data'!K12</f>
        <v>769.8</v>
      </c>
      <c r="S14" s="62" t="n">
        <f aca="false">'GW Data'!R11+'GW Data'!T11</f>
        <v>12874</v>
      </c>
      <c r="T14" s="62" t="n">
        <f aca="false">'SW Data'!N12</f>
        <v>3158.1</v>
      </c>
      <c r="U14" s="62" t="n">
        <f aca="false">'GW Data'!R44+'GW Data'!T44+'SW Data'!M12</f>
        <v>6090.5</v>
      </c>
      <c r="V14" s="63" t="n">
        <f aca="false">'GW Data'!R77</f>
        <v>1202</v>
      </c>
      <c r="W14" s="65" t="n">
        <f aca="false">SUM(Q14:V14)</f>
        <v>24094.4</v>
      </c>
      <c r="X14" s="66" t="n">
        <f aca="false">'Table 1'!J14*$X$7</f>
        <v>9485.98858666667</v>
      </c>
      <c r="Y14" s="62" t="n">
        <f aca="false">'Table 1'!P14*$Y$7</f>
        <v>1005.9775</v>
      </c>
      <c r="Z14" s="62" t="n">
        <f aca="false">'Table 1'!W14*$Z$7</f>
        <v>10697.9136</v>
      </c>
      <c r="AA14" s="67" t="n">
        <f aca="false">'SW Data'!O12-'SW Data'!P12</f>
        <v>0</v>
      </c>
      <c r="AB14" s="64" t="n">
        <f aca="false">SUM(X14:AA14)</f>
        <v>21189.8796866667</v>
      </c>
      <c r="AC14" s="66" t="n">
        <f aca="false">'Table 1'!F14+'Table 1'!G14</f>
        <v>17395.1633333333</v>
      </c>
      <c r="AD14" s="62" t="n">
        <f aca="false">'Table 1'!L14+'Table 1'!M14</f>
        <v>353</v>
      </c>
      <c r="AE14" s="62" t="n">
        <f aca="false">SUM('Table 1'!R14:T14)</f>
        <v>16801.9</v>
      </c>
      <c r="AF14" s="61" t="n">
        <f aca="false">'GW Data'!E11+'GW Data'!P11</f>
        <v>348</v>
      </c>
      <c r="AG14" s="62" t="n">
        <f aca="false">'GW Data'!G11</f>
        <v>39</v>
      </c>
      <c r="AH14" s="62" t="n">
        <f aca="false">'GW Data'!I11+'GW Data'!J11+'GW Data'!K11+'GW Data'!L11+'GW Data'!Y11</f>
        <v>-1269</v>
      </c>
      <c r="AI14" s="64" t="n">
        <f aca="false">SUM(AC14:AH14)</f>
        <v>33668.0633333333</v>
      </c>
      <c r="AJ14" s="66" t="n">
        <f aca="false">AI14-AB14</f>
        <v>12478.1836466667</v>
      </c>
      <c r="AK14" s="62" t="n">
        <f aca="false">'SW Data'!C12</f>
        <v>0</v>
      </c>
      <c r="AL14" s="62" t="n">
        <f aca="false">AJ14-AK14</f>
        <v>12478.1836466667</v>
      </c>
      <c r="AM14" s="65" t="n">
        <f aca="false">AVERAGE(AL10:AL14)</f>
        <v>8550.04341299733</v>
      </c>
      <c r="AN14" s="58"/>
    </row>
    <row r="15" customFormat="false" ht="12.75" hidden="false" customHeight="false" outlineLevel="0" collapsed="false">
      <c r="A15" s="48" t="n">
        <f aca="false">A14+1</f>
        <v>2005</v>
      </c>
      <c r="B15" s="49" t="n">
        <f aca="false">'SW Data'!B13</f>
        <v>21060</v>
      </c>
      <c r="C15" s="50" t="n">
        <f aca="false">'SW Data'!C13</f>
        <v>0</v>
      </c>
      <c r="D15" s="51" t="n">
        <f aca="false">B15-C15</f>
        <v>21060</v>
      </c>
      <c r="E15" s="51" t="n">
        <f aca="false">0.4*'SW Data'!D13</f>
        <v>1898</v>
      </c>
      <c r="F15" s="51" t="n">
        <f aca="false">0.6*'SW Data'!G13+'SW Data'!J13</f>
        <v>3170.8</v>
      </c>
      <c r="G15" s="51" t="n">
        <f aca="false">'GW Data'!H12</f>
        <v>14359</v>
      </c>
      <c r="H15" s="51" t="n">
        <f aca="false">'GW Data'!H45</f>
        <v>17</v>
      </c>
      <c r="I15" s="52" t="n">
        <f aca="false">'GW Data'!H78+0.6*'SW Data'!D13</f>
        <v>4290</v>
      </c>
      <c r="J15" s="53" t="n">
        <f aca="false">SUM(D15:I15)</f>
        <v>44794.8</v>
      </c>
      <c r="K15" s="49" t="n">
        <f aca="false">'SW Data'!E13</f>
        <v>1151</v>
      </c>
      <c r="L15" s="50" t="n">
        <f aca="false">0.6*'SW Data'!H13</f>
        <v>0</v>
      </c>
      <c r="M15" s="51" t="n">
        <f aca="false">'GW Data'!C12</f>
        <v>811</v>
      </c>
      <c r="N15" s="51" t="n">
        <f aca="false">'GW Data'!C45+'SW Data'!L13</f>
        <v>162.5</v>
      </c>
      <c r="O15" s="52" t="n">
        <f aca="false">'GW Data'!C78</f>
        <v>250</v>
      </c>
      <c r="P15" s="53" t="n">
        <f aca="false">SUM(K15:O15)</f>
        <v>2374.5</v>
      </c>
      <c r="Q15" s="49" t="n">
        <f aca="false">'SW Data'!F13</f>
        <v>0</v>
      </c>
      <c r="R15" s="50" t="n">
        <f aca="false">0.6*'SW Data'!I13+'SW Data'!K13</f>
        <v>274.8</v>
      </c>
      <c r="S15" s="51" t="n">
        <f aca="false">'GW Data'!R12+'GW Data'!T12</f>
        <v>14952</v>
      </c>
      <c r="T15" s="51" t="n">
        <f aca="false">'SW Data'!N13</f>
        <v>3429.50770833333</v>
      </c>
      <c r="U15" s="51" t="n">
        <f aca="false">'GW Data'!R45+'GW Data'!T45+'SW Data'!M13</f>
        <v>7524.5</v>
      </c>
      <c r="V15" s="52" t="n">
        <f aca="false">'GW Data'!R78</f>
        <v>1372</v>
      </c>
      <c r="W15" s="54" t="n">
        <f aca="false">SUM(Q15:V15)</f>
        <v>27552.8077083333</v>
      </c>
      <c r="X15" s="55" t="n">
        <f aca="false">'Table 1'!J15*$X$7</f>
        <v>10034.0352</v>
      </c>
      <c r="Y15" s="51" t="n">
        <f aca="false">'Table 1'!P15*$Y$7</f>
        <v>1863.9825</v>
      </c>
      <c r="Z15" s="51" t="n">
        <f aca="false">'Table 1'!W15*$Z$7</f>
        <v>12233.4466225</v>
      </c>
      <c r="AA15" s="56" t="n">
        <f aca="false">'SW Data'!O13-'SW Data'!P13</f>
        <v>0</v>
      </c>
      <c r="AB15" s="53" t="n">
        <f aca="false">SUM(X15:AA15)</f>
        <v>24131.4643225</v>
      </c>
      <c r="AC15" s="55" t="n">
        <f aca="false">'Table 1'!F15+'Table 1'!G15</f>
        <v>17529.8</v>
      </c>
      <c r="AD15" s="51" t="n">
        <f aca="false">'Table 1'!L15+'Table 1'!M15</f>
        <v>811</v>
      </c>
      <c r="AE15" s="51" t="n">
        <f aca="false">SUM('Table 1'!R15:T15)</f>
        <v>18656.3077083333</v>
      </c>
      <c r="AF15" s="50" t="n">
        <f aca="false">'GW Data'!E12+'GW Data'!P12</f>
        <v>367</v>
      </c>
      <c r="AG15" s="51" t="n">
        <f aca="false">'GW Data'!G12</f>
        <v>42</v>
      </c>
      <c r="AH15" s="51" t="n">
        <f aca="false">'GW Data'!I12+'GW Data'!J12+'GW Data'!K12+'GW Data'!L12+'GW Data'!Y12</f>
        <v>-1954</v>
      </c>
      <c r="AI15" s="53" t="n">
        <f aca="false">SUM(AC15:AH15)</f>
        <v>35452.1077083333</v>
      </c>
      <c r="AJ15" s="55" t="n">
        <f aca="false">AI15-AB15</f>
        <v>11320.6433858333</v>
      </c>
      <c r="AK15" s="51" t="n">
        <f aca="false">'SW Data'!C13</f>
        <v>0</v>
      </c>
      <c r="AL15" s="51" t="n">
        <f aca="false">AJ15-AK15</f>
        <v>11320.6433858333</v>
      </c>
      <c r="AM15" s="54" t="n">
        <f aca="false">AVERAGE(AL11:AL15)</f>
        <v>10070.355870164</v>
      </c>
      <c r="AN15" s="58"/>
    </row>
    <row r="16" customFormat="false" ht="12.75" hidden="false" customHeight="false" outlineLevel="0" collapsed="false">
      <c r="A16" s="59" t="n">
        <f aca="false">A15+1</f>
        <v>2006</v>
      </c>
      <c r="B16" s="60" t="n">
        <f aca="false">'SW Data'!B14</f>
        <v>17608</v>
      </c>
      <c r="C16" s="61" t="n">
        <f aca="false">'SW Data'!C14</f>
        <v>0</v>
      </c>
      <c r="D16" s="62" t="n">
        <f aca="false">B16-C16</f>
        <v>17608</v>
      </c>
      <c r="E16" s="62" t="n">
        <f aca="false">0.4*'SW Data'!D14</f>
        <v>1767.2</v>
      </c>
      <c r="F16" s="62" t="n">
        <f aca="false">0.6*'SW Data'!G14+'SW Data'!J14</f>
        <v>3140</v>
      </c>
      <c r="G16" s="62" t="n">
        <f aca="false">'GW Data'!H13</f>
        <v>14301</v>
      </c>
      <c r="H16" s="62" t="n">
        <f aca="false">'GW Data'!H46</f>
        <v>12</v>
      </c>
      <c r="I16" s="63" t="n">
        <f aca="false">'GW Data'!H79+0.6*'SW Data'!D14</f>
        <v>4016.8</v>
      </c>
      <c r="J16" s="64" t="n">
        <f aca="false">SUM(D16:I16)</f>
        <v>40845</v>
      </c>
      <c r="K16" s="60" t="n">
        <f aca="false">'SW Data'!E14</f>
        <v>404</v>
      </c>
      <c r="L16" s="61" t="n">
        <f aca="false">0.6*'SW Data'!H14</f>
        <v>0</v>
      </c>
      <c r="M16" s="62" t="n">
        <f aca="false">'GW Data'!C13</f>
        <v>1116</v>
      </c>
      <c r="N16" s="62" t="n">
        <f aca="false">'GW Data'!C46+'SW Data'!L14</f>
        <v>130.21</v>
      </c>
      <c r="O16" s="63" t="n">
        <f aca="false">'GW Data'!C79</f>
        <v>125</v>
      </c>
      <c r="P16" s="64" t="n">
        <f aca="false">SUM(K16:O16)</f>
        <v>1775.21</v>
      </c>
      <c r="Q16" s="60" t="n">
        <f aca="false">'SW Data'!F14</f>
        <v>0</v>
      </c>
      <c r="R16" s="61" t="n">
        <f aca="false">0.6*'SW Data'!I14+'SW Data'!K14</f>
        <v>0</v>
      </c>
      <c r="S16" s="62" t="n">
        <f aca="false">'GW Data'!R13+'GW Data'!T13</f>
        <v>11757</v>
      </c>
      <c r="T16" s="62" t="n">
        <f aca="false">'SW Data'!N14</f>
        <v>3030.79508333333</v>
      </c>
      <c r="U16" s="62" t="n">
        <f aca="false">'GW Data'!R46+'GW Data'!T46+'SW Data'!M14</f>
        <v>4722.86</v>
      </c>
      <c r="V16" s="63" t="n">
        <f aca="false">'GW Data'!R79</f>
        <v>1040</v>
      </c>
      <c r="W16" s="65" t="n">
        <f aca="false">SUM(Q16:V16)</f>
        <v>20550.6550833333</v>
      </c>
      <c r="X16" s="66" t="n">
        <f aca="false">'Table 1'!J16*$X$7</f>
        <v>9149.28</v>
      </c>
      <c r="Y16" s="62" t="n">
        <f aca="false">'Table 1'!P16*$Y$7</f>
        <v>1393.53985</v>
      </c>
      <c r="Z16" s="62" t="n">
        <f aca="false">'Table 1'!W16*$Z$7</f>
        <v>9124.490857</v>
      </c>
      <c r="AA16" s="67" t="n">
        <f aca="false">'SW Data'!O14-'SW Data'!P14</f>
        <v>0</v>
      </c>
      <c r="AB16" s="64" t="n">
        <f aca="false">SUM(X16:AA16)</f>
        <v>19667.310707</v>
      </c>
      <c r="AC16" s="66" t="n">
        <f aca="false">'Table 1'!F16+'Table 1'!G16</f>
        <v>17441</v>
      </c>
      <c r="AD16" s="62" t="n">
        <f aca="false">'Table 1'!L16+'Table 1'!M16</f>
        <v>1116</v>
      </c>
      <c r="AE16" s="62" t="n">
        <f aca="false">SUM('Table 1'!R16:T16)</f>
        <v>14787.7950833333</v>
      </c>
      <c r="AF16" s="61" t="n">
        <f aca="false">'GW Data'!E13+'GW Data'!P13</f>
        <v>383</v>
      </c>
      <c r="AG16" s="62" t="n">
        <f aca="false">'GW Data'!G13</f>
        <v>43</v>
      </c>
      <c r="AH16" s="62" t="n">
        <f aca="false">'GW Data'!I13+'GW Data'!J13+'GW Data'!K13+'GW Data'!L13+'GW Data'!Y13</f>
        <v>-3009</v>
      </c>
      <c r="AI16" s="64" t="n">
        <f aca="false">SUM(AC16:AH16)</f>
        <v>30761.7950833333</v>
      </c>
      <c r="AJ16" s="66" t="n">
        <f aca="false">AI16-AB16</f>
        <v>11094.4843763333</v>
      </c>
      <c r="AK16" s="62" t="n">
        <f aca="false">'SW Data'!C14</f>
        <v>0</v>
      </c>
      <c r="AL16" s="62" t="n">
        <f aca="false">AJ16-AK16</f>
        <v>11094.4843763333</v>
      </c>
      <c r="AM16" s="65" t="n">
        <f aca="false">AVERAGE(AL12:AL16)</f>
        <v>11242.9643254307</v>
      </c>
      <c r="AN16" s="58"/>
    </row>
    <row r="17" customFormat="false" ht="12.75" hidden="false" customHeight="false" outlineLevel="0" collapsed="false">
      <c r="A17" s="59" t="n">
        <f aca="false">A16+1</f>
        <v>2007</v>
      </c>
      <c r="B17" s="60" t="n">
        <f aca="false">'SW Data'!B15</f>
        <v>20333.15728743</v>
      </c>
      <c r="C17" s="61" t="n">
        <f aca="false">'SW Data'!C15</f>
        <v>0</v>
      </c>
      <c r="D17" s="62" t="n">
        <f aca="false">B17-C17</f>
        <v>20333.15728743</v>
      </c>
      <c r="E17" s="62" t="n">
        <f aca="false">0.4*'SW Data'!D15</f>
        <v>1808.8</v>
      </c>
      <c r="F17" s="62" t="n">
        <f aca="false">0.6*'SW Data'!G15+'SW Data'!J15</f>
        <v>3014.34375</v>
      </c>
      <c r="G17" s="62" t="n">
        <f aca="false">'GW Data'!H14</f>
        <v>14790</v>
      </c>
      <c r="H17" s="62" t="n">
        <f aca="false">'GW Data'!H47</f>
        <v>0</v>
      </c>
      <c r="I17" s="63" t="n">
        <f aca="false">'GW Data'!H80+0.6*'SW Data'!D15</f>
        <v>3612.2</v>
      </c>
      <c r="J17" s="64" t="n">
        <f aca="false">SUM(D17:I17)</f>
        <v>43558.50103743</v>
      </c>
      <c r="K17" s="60" t="n">
        <f aca="false">'SW Data'!E15</f>
        <v>1307.920678051</v>
      </c>
      <c r="L17" s="61" t="n">
        <f aca="false">0.6*'SW Data'!H15</f>
        <v>0</v>
      </c>
      <c r="M17" s="62" t="n">
        <f aca="false">'GW Data'!C14</f>
        <v>1143</v>
      </c>
      <c r="N17" s="62" t="n">
        <f aca="false">'GW Data'!C47+'SW Data'!L15</f>
        <v>116.835862916667</v>
      </c>
      <c r="O17" s="63" t="n">
        <f aca="false">'GW Data'!C80</f>
        <v>112</v>
      </c>
      <c r="P17" s="64" t="n">
        <f aca="false">SUM(K17:O17)</f>
        <v>2679.75654096767</v>
      </c>
      <c r="Q17" s="60" t="n">
        <f aca="false">'SW Data'!F15</f>
        <v>673.765297959</v>
      </c>
      <c r="R17" s="61" t="n">
        <f aca="false">0.6*'SW Data'!I15+'SW Data'!K15</f>
        <v>266.4</v>
      </c>
      <c r="S17" s="62" t="n">
        <f aca="false">'GW Data'!R14+'GW Data'!T14</f>
        <v>12511</v>
      </c>
      <c r="T17" s="62" t="n">
        <f aca="false">'SW Data'!N15</f>
        <v>2428</v>
      </c>
      <c r="U17" s="62" t="n">
        <f aca="false">'GW Data'!R47+'GW Data'!T47+'SW Data'!M15</f>
        <v>5670.44905583333</v>
      </c>
      <c r="V17" s="63" t="n">
        <f aca="false">'GW Data'!R80</f>
        <v>1055</v>
      </c>
      <c r="W17" s="65" t="n">
        <f aca="false">SUM(Q17:V17)</f>
        <v>22604.6143537923</v>
      </c>
      <c r="X17" s="66" t="n">
        <f aca="false">'Table 1'!J17*$X$7</f>
        <v>9757.10423238432</v>
      </c>
      <c r="Y17" s="62" t="n">
        <f aca="false">'Table 1'!P17*$Y$7</f>
        <v>2103.60888465962</v>
      </c>
      <c r="Z17" s="62" t="n">
        <f aca="false">'Table 1'!W17*$Z$7</f>
        <v>10036.4487730838</v>
      </c>
      <c r="AA17" s="67" t="n">
        <f aca="false">'SW Data'!O15-'SW Data'!P15</f>
        <v>1576</v>
      </c>
      <c r="AB17" s="64" t="n">
        <f aca="false">SUM(X17:AA17)</f>
        <v>23473.1618901277</v>
      </c>
      <c r="AC17" s="66" t="n">
        <f aca="false">'Table 1'!F17+'Table 1'!G17</f>
        <v>17804.34375</v>
      </c>
      <c r="AD17" s="62" t="n">
        <f aca="false">'Table 1'!L17+'Table 1'!M17</f>
        <v>1143</v>
      </c>
      <c r="AE17" s="62" t="n">
        <f aca="false">SUM('Table 1'!R17:T17)</f>
        <v>15205.4</v>
      </c>
      <c r="AF17" s="61" t="n">
        <f aca="false">'GW Data'!E14+'GW Data'!P14</f>
        <v>406</v>
      </c>
      <c r="AG17" s="62" t="n">
        <f aca="false">'GW Data'!G14</f>
        <v>55</v>
      </c>
      <c r="AH17" s="62" t="n">
        <f aca="false">'GW Data'!I14+'GW Data'!J14+'GW Data'!K14+'GW Data'!L14+'GW Data'!Y14</f>
        <v>-2062</v>
      </c>
      <c r="AI17" s="64" t="n">
        <f aca="false">SUM(AC17:AH17)</f>
        <v>32551.74375</v>
      </c>
      <c r="AJ17" s="66" t="n">
        <f aca="false">AI17-AB17</f>
        <v>9078.58185987227</v>
      </c>
      <c r="AK17" s="62" t="n">
        <f aca="false">'SW Data'!C15</f>
        <v>0</v>
      </c>
      <c r="AL17" s="62" t="n">
        <f aca="false">AJ17-AK17</f>
        <v>9078.58185987227</v>
      </c>
      <c r="AM17" s="65" t="n">
        <f aca="false">AVERAGE(AL13:AL17)</f>
        <v>11255.1886794051</v>
      </c>
      <c r="AN17" s="58"/>
    </row>
    <row r="18" customFormat="false" ht="12.75" hidden="false" customHeight="false" outlineLevel="0" collapsed="false">
      <c r="A18" s="59" t="n">
        <f aca="false">A17+1</f>
        <v>2008</v>
      </c>
      <c r="B18" s="60" t="n">
        <f aca="false">'SW Data'!B16</f>
        <v>21637.6862299</v>
      </c>
      <c r="C18" s="61" t="n">
        <f aca="false">'SW Data'!C16</f>
        <v>0</v>
      </c>
      <c r="D18" s="62" t="n">
        <f aca="false">B18-C18</f>
        <v>21637.6862299</v>
      </c>
      <c r="E18" s="62" t="n">
        <f aca="false">0.4*'SW Data'!D16</f>
        <v>1998</v>
      </c>
      <c r="F18" s="62" t="n">
        <f aca="false">0.6*'SW Data'!G16+'SW Data'!J16</f>
        <v>670.598958333333</v>
      </c>
      <c r="G18" s="62" t="n">
        <f aca="false">'GW Data'!H15</f>
        <v>15004</v>
      </c>
      <c r="H18" s="62" t="n">
        <f aca="false">'GW Data'!H48</f>
        <v>0</v>
      </c>
      <c r="I18" s="63" t="n">
        <f aca="false">'GW Data'!H81+0.6*'SW Data'!D16</f>
        <v>3925</v>
      </c>
      <c r="J18" s="64" t="n">
        <f aca="false">SUM(D18:I18)</f>
        <v>43235.2851882333</v>
      </c>
      <c r="K18" s="60" t="n">
        <f aca="false">'SW Data'!E16</f>
        <v>1567.477706197</v>
      </c>
      <c r="L18" s="61" t="n">
        <f aca="false">0.6*'SW Data'!H16</f>
        <v>0</v>
      </c>
      <c r="M18" s="62" t="n">
        <f aca="false">'GW Data'!C15</f>
        <v>1536</v>
      </c>
      <c r="N18" s="62" t="n">
        <f aca="false">'GW Data'!C48+'SW Data'!L16</f>
        <v>105.806784811458</v>
      </c>
      <c r="O18" s="63" t="n">
        <f aca="false">'GW Data'!C81</f>
        <v>124</v>
      </c>
      <c r="P18" s="64" t="n">
        <f aca="false">SUM(K18:O18)</f>
        <v>3333.28449100846</v>
      </c>
      <c r="Q18" s="60" t="n">
        <f aca="false">'SW Data'!F16</f>
        <v>1397.335555239</v>
      </c>
      <c r="R18" s="61" t="n">
        <f aca="false">0.6*'SW Data'!I16+'SW Data'!K16</f>
        <v>52.2</v>
      </c>
      <c r="S18" s="62" t="n">
        <f aca="false">'GW Data'!R15+'GW Data'!T15</f>
        <v>14707</v>
      </c>
      <c r="T18" s="62" t="n">
        <f aca="false">'SW Data'!N16</f>
        <v>1765.94523841305</v>
      </c>
      <c r="U18" s="62" t="n">
        <f aca="false">'GW Data'!R48+'GW Data'!T48+'SW Data'!M16</f>
        <v>5932.81022690625</v>
      </c>
      <c r="V18" s="63" t="n">
        <f aca="false">'GW Data'!R81</f>
        <v>1021</v>
      </c>
      <c r="W18" s="65" t="n">
        <f aca="false">SUM(Q18:V18)</f>
        <v>24876.2910205583</v>
      </c>
      <c r="X18" s="66" t="n">
        <f aca="false">'Table 1'!J18*$X$7</f>
        <v>9684.70388216427</v>
      </c>
      <c r="Y18" s="62" t="n">
        <f aca="false">'Table 1'!P18*$Y$7</f>
        <v>2616.62832544164</v>
      </c>
      <c r="Z18" s="62" t="n">
        <f aca="false">'Table 1'!W18*$Z$7</f>
        <v>11045.0732131279</v>
      </c>
      <c r="AA18" s="67" t="n">
        <f aca="false">'SW Data'!O16-'SW Data'!P16</f>
        <v>3080</v>
      </c>
      <c r="AB18" s="64" t="n">
        <f aca="false">SUM(X18:AA18)</f>
        <v>26426.4054207338</v>
      </c>
      <c r="AC18" s="66" t="n">
        <f aca="false">'Table 1'!F18+'Table 1'!G18</f>
        <v>15674.5989583333</v>
      </c>
      <c r="AD18" s="62" t="n">
        <f aca="false">'Table 1'!L18+'Table 1'!M18</f>
        <v>1536</v>
      </c>
      <c r="AE18" s="62" t="n">
        <f aca="false">SUM('Table 1'!R18:T18)</f>
        <v>16525.1452384131</v>
      </c>
      <c r="AF18" s="61" t="n">
        <f aca="false">'GW Data'!E15+'GW Data'!P15</f>
        <v>429</v>
      </c>
      <c r="AG18" s="62" t="n">
        <f aca="false">'GW Data'!G15</f>
        <v>370</v>
      </c>
      <c r="AH18" s="62" t="n">
        <f aca="false">'GW Data'!I15+'GW Data'!J15+'GW Data'!K15+'GW Data'!L15+'GW Data'!Y15</f>
        <v>-2487</v>
      </c>
      <c r="AI18" s="64" t="n">
        <f aca="false">SUM(AC18:AH18)</f>
        <v>32047.7441967464</v>
      </c>
      <c r="AJ18" s="66" t="n">
        <f aca="false">AI18-AB18</f>
        <v>5621.33877601259</v>
      </c>
      <c r="AK18" s="62" t="n">
        <f aca="false">'SW Data'!C16</f>
        <v>0</v>
      </c>
      <c r="AL18" s="62" t="n">
        <f aca="false">AJ18-AK18</f>
        <v>5621.33877601259</v>
      </c>
      <c r="AM18" s="65" t="n">
        <f aca="false">AVERAGE(AL14:AL18)</f>
        <v>9918.64640894364</v>
      </c>
      <c r="AN18" s="58"/>
    </row>
    <row r="19" customFormat="false" ht="12.75" hidden="false" customHeight="false" outlineLevel="0" collapsed="false">
      <c r="A19" s="59" t="n">
        <f aca="false">A18+1</f>
        <v>2009</v>
      </c>
      <c r="B19" s="60" t="n">
        <f aca="false">'SW Data'!B17</f>
        <v>24405.02510862</v>
      </c>
      <c r="C19" s="61" t="n">
        <f aca="false">'SW Data'!C17</f>
        <v>0</v>
      </c>
      <c r="D19" s="62" t="n">
        <f aca="false">B19-C19</f>
        <v>24405.02510862</v>
      </c>
      <c r="E19" s="62" t="n">
        <f aca="false">0.4*'SW Data'!D17</f>
        <v>1677.0884</v>
      </c>
      <c r="F19" s="62" t="n">
        <f aca="false">0.6*'SW Data'!G17+'SW Data'!J17</f>
        <v>264.79375</v>
      </c>
      <c r="G19" s="62" t="n">
        <f aca="false">'GW Data'!H16</f>
        <v>15783</v>
      </c>
      <c r="H19" s="62" t="n">
        <f aca="false">'GW Data'!H49</f>
        <v>0</v>
      </c>
      <c r="I19" s="63" t="n">
        <f aca="false">'GW Data'!H82+0.6*'SW Data'!D17</f>
        <v>3467.6326</v>
      </c>
      <c r="J19" s="64" t="n">
        <f aca="false">SUM(D19:I19)</f>
        <v>45597.53985862</v>
      </c>
      <c r="K19" s="60" t="n">
        <f aca="false">'SW Data'!E17</f>
        <v>779.365299323</v>
      </c>
      <c r="L19" s="61" t="n">
        <f aca="false">0.6*'SW Data'!H17</f>
        <v>0</v>
      </c>
      <c r="M19" s="62" t="n">
        <f aca="false">'GW Data'!C16</f>
        <v>4011</v>
      </c>
      <c r="N19" s="62" t="n">
        <f aca="false">'GW Data'!C49+'SW Data'!L17</f>
        <v>162.393808207917</v>
      </c>
      <c r="O19" s="63" t="n">
        <f aca="false">'GW Data'!C82</f>
        <v>153</v>
      </c>
      <c r="P19" s="64" t="n">
        <f aca="false">SUM(K19:O19)</f>
        <v>5105.75910753092</v>
      </c>
      <c r="Q19" s="60" t="n">
        <f aca="false">'SW Data'!F17</f>
        <v>8406.684406107</v>
      </c>
      <c r="R19" s="61" t="n">
        <f aca="false">0.6*'SW Data'!I17+'SW Data'!K17</f>
        <v>101.4</v>
      </c>
      <c r="S19" s="62" t="n">
        <f aca="false">'GW Data'!R16+'GW Data'!T16</f>
        <v>14976</v>
      </c>
      <c r="T19" s="62" t="n">
        <f aca="false">'SW Data'!N17</f>
        <v>1019.59584041219</v>
      </c>
      <c r="U19" s="62" t="n">
        <f aca="false">'GW Data'!R49+'GW Data'!T49+'SW Data'!M17</f>
        <v>7855.6962822625</v>
      </c>
      <c r="V19" s="63" t="n">
        <f aca="false">'GW Data'!R82</f>
        <v>1302</v>
      </c>
      <c r="W19" s="65" t="n">
        <f aca="false">SUM(Q19:V19)</f>
        <v>33661.3765287817</v>
      </c>
      <c r="X19" s="66" t="n">
        <f aca="false">'Table 1'!J19*$X$7</f>
        <v>10213.8489283309</v>
      </c>
      <c r="Y19" s="62" t="n">
        <f aca="false">'Table 1'!P19*$Y$7</f>
        <v>4008.02089941177</v>
      </c>
      <c r="Z19" s="62" t="n">
        <f aca="false">'Table 1'!W19*$Z$7</f>
        <v>14945.6511787791</v>
      </c>
      <c r="AA19" s="67" t="n">
        <f aca="false">'SW Data'!O17-'SW Data'!P17</f>
        <v>3100</v>
      </c>
      <c r="AB19" s="64" t="n">
        <f aca="false">SUM(X19:AA19)</f>
        <v>32267.5210065217</v>
      </c>
      <c r="AC19" s="66" t="n">
        <f aca="false">'Table 1'!F19+'Table 1'!G19</f>
        <v>16047.79375</v>
      </c>
      <c r="AD19" s="62" t="n">
        <f aca="false">'Table 1'!L19+'Table 1'!M19</f>
        <v>4011</v>
      </c>
      <c r="AE19" s="62" t="n">
        <f aca="false">SUM('Table 1'!R19:T19)</f>
        <v>16096.9958404122</v>
      </c>
      <c r="AF19" s="61" t="n">
        <f aca="false">'GW Data'!E16+'GW Data'!P16</f>
        <v>451</v>
      </c>
      <c r="AG19" s="62" t="n">
        <f aca="false">'GW Data'!G16</f>
        <v>2917</v>
      </c>
      <c r="AH19" s="62" t="n">
        <f aca="false">'GW Data'!I16+'GW Data'!J16+'GW Data'!K16+'GW Data'!L16+'GW Data'!Y16</f>
        <v>-1549</v>
      </c>
      <c r="AI19" s="64" t="n">
        <f aca="false">SUM(AC19:AH19)</f>
        <v>37974.7895904122</v>
      </c>
      <c r="AJ19" s="66" t="n">
        <f aca="false">AI19-AB19</f>
        <v>5707.26858389047</v>
      </c>
      <c r="AK19" s="62" t="n">
        <f aca="false">'SW Data'!C17</f>
        <v>0</v>
      </c>
      <c r="AL19" s="62" t="n">
        <f aca="false">AJ19-AK19</f>
        <v>5707.26858389047</v>
      </c>
      <c r="AM19" s="65" t="n">
        <f aca="false">AVERAGE(AL15:AL19)</f>
        <v>8564.4633963884</v>
      </c>
      <c r="AN19" s="58"/>
    </row>
    <row r="20" customFormat="false" ht="12.75" hidden="false" customHeight="false" outlineLevel="0" collapsed="false">
      <c r="A20" s="69" t="n">
        <f aca="false">A19+1</f>
        <v>2010</v>
      </c>
      <c r="B20" s="49" t="n">
        <f aca="false">'SW Data'!B18</f>
        <v>20417.65315629</v>
      </c>
      <c r="C20" s="50" t="n">
        <f aca="false">'SW Data'!C18</f>
        <v>0</v>
      </c>
      <c r="D20" s="51" t="n">
        <f aca="false">B20-C20</f>
        <v>20417.65315629</v>
      </c>
      <c r="E20" s="51" t="n">
        <f aca="false">0.4*'SW Data'!D18</f>
        <v>2016.2672</v>
      </c>
      <c r="F20" s="51" t="n">
        <f aca="false">0.6*'SW Data'!G18+'SW Data'!J18</f>
        <v>325.180208333333</v>
      </c>
      <c r="G20" s="51" t="n">
        <f aca="false">'GW Data'!H17</f>
        <v>15479</v>
      </c>
      <c r="H20" s="51" t="n">
        <f aca="false">'GW Data'!H50</f>
        <v>0</v>
      </c>
      <c r="I20" s="52" t="n">
        <f aca="false">'GW Data'!H83+0.6*'SW Data'!D18</f>
        <v>3999.4008</v>
      </c>
      <c r="J20" s="53" t="n">
        <f aca="false">SUM(D20:I20)</f>
        <v>42237.5013646233</v>
      </c>
      <c r="K20" s="49" t="n">
        <f aca="false">'SW Data'!E18</f>
        <v>2357.771931281</v>
      </c>
      <c r="L20" s="50" t="n">
        <f aca="false">0.6*'SW Data'!H18</f>
        <v>48.6</v>
      </c>
      <c r="M20" s="51" t="n">
        <f aca="false">'GW Data'!C17</f>
        <v>1446</v>
      </c>
      <c r="N20" s="51" t="n">
        <f aca="false">'GW Data'!C50+'SW Data'!L18</f>
        <v>109.25343779875</v>
      </c>
      <c r="O20" s="52" t="n">
        <f aca="false">'GW Data'!C83</f>
        <v>73</v>
      </c>
      <c r="P20" s="53" t="n">
        <f aca="false">SUM(K20:O20)</f>
        <v>4034.62536907975</v>
      </c>
      <c r="Q20" s="49" t="n">
        <f aca="false">'SW Data'!F18</f>
        <v>12755.623305256</v>
      </c>
      <c r="R20" s="50" t="n">
        <f aca="false">0.6*'SW Data'!I18+'SW Data'!K18</f>
        <v>918.666666666667</v>
      </c>
      <c r="S20" s="51" t="n">
        <f aca="false">'GW Data'!R17+'GW Data'!T17</f>
        <v>11938</v>
      </c>
      <c r="T20" s="51" t="n">
        <f aca="false">'SW Data'!N18</f>
        <v>1920.55364632616</v>
      </c>
      <c r="U20" s="51" t="n">
        <f aca="false">'GW Data'!R50+'GW Data'!T50+'SW Data'!M18</f>
        <v>3016.4682815375</v>
      </c>
      <c r="V20" s="52" t="n">
        <f aca="false">'GW Data'!R83</f>
        <v>625</v>
      </c>
      <c r="W20" s="54" t="n">
        <f aca="false">SUM(Q20:V20)</f>
        <v>31174.3118997863</v>
      </c>
      <c r="X20" s="55" t="n">
        <f aca="false">'Table 1'!J20*$X$7</f>
        <v>9461.20030567563</v>
      </c>
      <c r="Y20" s="51" t="n">
        <f aca="false">'Table 1'!P20*$Y$7</f>
        <v>3167.1809147276</v>
      </c>
      <c r="Z20" s="51" t="n">
        <f aca="false">'Table 1'!W20*$Z$7</f>
        <v>13841.3944835051</v>
      </c>
      <c r="AA20" s="56" t="n">
        <f aca="false">'SW Data'!O18-'SW Data'!P18</f>
        <v>2890</v>
      </c>
      <c r="AB20" s="53" t="n">
        <f aca="false">SUM(X20:AA20)</f>
        <v>29359.7757039084</v>
      </c>
      <c r="AC20" s="55" t="n">
        <f aca="false">'Table 1'!F20+'Table 1'!G20</f>
        <v>15804.1802083333</v>
      </c>
      <c r="AD20" s="51" t="n">
        <f aca="false">'Table 1'!L20+'Table 1'!M20</f>
        <v>1494.6</v>
      </c>
      <c r="AE20" s="51" t="n">
        <f aca="false">SUM('Table 1'!R20:T20)</f>
        <v>14777.2203129928</v>
      </c>
      <c r="AF20" s="50" t="n">
        <f aca="false">'GW Data'!E17+'GW Data'!P17</f>
        <v>472</v>
      </c>
      <c r="AG20" s="51" t="n">
        <f aca="false">'GW Data'!G17</f>
        <v>3030</v>
      </c>
      <c r="AH20" s="51" t="n">
        <f aca="false">'GW Data'!I17+'GW Data'!J17+'GW Data'!K17+'GW Data'!L17+'GW Data'!Y17</f>
        <v>-2698</v>
      </c>
      <c r="AI20" s="53" t="n">
        <f aca="false">SUM(AC20:AH20)</f>
        <v>32880.0005213262</v>
      </c>
      <c r="AJ20" s="55" t="n">
        <f aca="false">AI20-AB20</f>
        <v>3520.2248174178</v>
      </c>
      <c r="AK20" s="51" t="n">
        <f aca="false">'SW Data'!C18</f>
        <v>0</v>
      </c>
      <c r="AL20" s="51" t="n">
        <f aca="false">AJ20-AK20</f>
        <v>3520.2248174178</v>
      </c>
      <c r="AM20" s="54" t="n">
        <f aca="false">AVERAGE(AL16:AL20)</f>
        <v>7004.37968270529</v>
      </c>
      <c r="AN20" s="58"/>
    </row>
    <row r="21" customFormat="false" ht="12.75" hidden="false" customHeight="false" outlineLevel="0" collapsed="false">
      <c r="A21" s="70" t="n">
        <f aca="false">A20+1</f>
        <v>2011</v>
      </c>
      <c r="B21" s="60" t="n">
        <f aca="false">'SW Data'!B19</f>
        <v>19722</v>
      </c>
      <c r="C21" s="61" t="n">
        <f aca="false">'SW Data'!C19</f>
        <v>0</v>
      </c>
      <c r="D21" s="62" t="n">
        <f aca="false">B21-C21</f>
        <v>19722</v>
      </c>
      <c r="E21" s="62" t="n">
        <f aca="false">0.4*'SW Data'!D19</f>
        <v>1930.4</v>
      </c>
      <c r="F21" s="62" t="n">
        <f aca="false">0.6*'SW Data'!G19+'SW Data'!J19</f>
        <v>354</v>
      </c>
      <c r="G21" s="62" t="n">
        <f aca="false">'GW Data'!H18</f>
        <v>15689</v>
      </c>
      <c r="H21" s="62" t="n">
        <f aca="false">'GW Data'!H51</f>
        <v>0</v>
      </c>
      <c r="I21" s="63" t="n">
        <f aca="false">'GW Data'!H84+0.6*'SW Data'!D19</f>
        <v>3898.6</v>
      </c>
      <c r="J21" s="64" t="n">
        <f aca="false">SUM(D21:I21)</f>
        <v>41594</v>
      </c>
      <c r="K21" s="60" t="n">
        <f aca="false">'SW Data'!E19</f>
        <v>1074</v>
      </c>
      <c r="L21" s="61" t="n">
        <f aca="false">0.6*'SW Data'!H19</f>
        <v>33</v>
      </c>
      <c r="M21" s="62" t="n">
        <f aca="false">'GW Data'!C18</f>
        <v>1830</v>
      </c>
      <c r="N21" s="62" t="n">
        <f aca="false">'GW Data'!C51+'SW Data'!L19</f>
        <v>169.65</v>
      </c>
      <c r="O21" s="63" t="n">
        <f aca="false">'GW Data'!C84</f>
        <v>93</v>
      </c>
      <c r="P21" s="64" t="n">
        <f aca="false">SUM(K21:O21)</f>
        <v>3199.65</v>
      </c>
      <c r="Q21" s="60" t="n">
        <f aca="false">'SW Data'!F19</f>
        <v>9916</v>
      </c>
      <c r="R21" s="61" t="n">
        <f aca="false">0.6*'SW Data'!I19+'SW Data'!K19</f>
        <v>177.4</v>
      </c>
      <c r="S21" s="62" t="n">
        <f aca="false">'GW Data'!R18+'GW Data'!T18</f>
        <v>13092</v>
      </c>
      <c r="T21" s="62" t="n">
        <f aca="false">'SW Data'!N19</f>
        <v>1965</v>
      </c>
      <c r="U21" s="62" t="n">
        <f aca="false">'GW Data'!R51+'GW Data'!T51+'SW Data'!M19</f>
        <v>6164.46</v>
      </c>
      <c r="V21" s="63" t="n">
        <f aca="false">'GW Data'!R84</f>
        <v>941</v>
      </c>
      <c r="W21" s="65" t="n">
        <f aca="false">SUM(Q21:V21)</f>
        <v>32255.86</v>
      </c>
      <c r="X21" s="66" t="n">
        <f aca="false">'Table 1'!J21*$X$7</f>
        <v>9317.056</v>
      </c>
      <c r="Y21" s="62" t="n">
        <f aca="false">'Table 1'!P21*$Y$7</f>
        <v>2511.72525</v>
      </c>
      <c r="Z21" s="62" t="n">
        <f aca="false">'Table 1'!W21*$Z$7</f>
        <v>14321.60184</v>
      </c>
      <c r="AA21" s="67" t="n">
        <f aca="false">'SW Data'!O19-'SW Data'!P19</f>
        <v>2580</v>
      </c>
      <c r="AB21" s="64" t="n">
        <f aca="false">SUM(X21:AA21)</f>
        <v>28730.38309</v>
      </c>
      <c r="AC21" s="66" t="n">
        <f aca="false">'Table 1'!F21+'Table 1'!G21</f>
        <v>16043</v>
      </c>
      <c r="AD21" s="62" t="n">
        <f aca="false">'Table 1'!L21+'Table 1'!M21</f>
        <v>1863</v>
      </c>
      <c r="AE21" s="62" t="n">
        <f aca="false">SUM('Table 1'!R21:T21)</f>
        <v>15234.4</v>
      </c>
      <c r="AF21" s="61" t="n">
        <f aca="false">'GW Data'!E18+'GW Data'!P18</f>
        <v>492</v>
      </c>
      <c r="AG21" s="62" t="n">
        <f aca="false">'GW Data'!G18</f>
        <v>2554</v>
      </c>
      <c r="AH21" s="62" t="n">
        <f aca="false">'GW Data'!I18+'GW Data'!J18+'GW Data'!K18+'GW Data'!L18+'GW Data'!Y18</f>
        <v>-2305</v>
      </c>
      <c r="AI21" s="64" t="n">
        <f aca="false">SUM(AC21:AH21)</f>
        <v>33881.4</v>
      </c>
      <c r="AJ21" s="66" t="n">
        <f aca="false">AI21-AB21</f>
        <v>5151.01691</v>
      </c>
      <c r="AK21" s="62" t="n">
        <f aca="false">'SW Data'!C19</f>
        <v>0</v>
      </c>
      <c r="AL21" s="62" t="n">
        <f aca="false">AJ21-AK21</f>
        <v>5151.01691</v>
      </c>
      <c r="AM21" s="65" t="n">
        <f aca="false">AVERAGE(AL17:AL21)</f>
        <v>5815.68618943862</v>
      </c>
      <c r="AN21" s="58"/>
    </row>
    <row r="22" customFormat="false" ht="12.75" hidden="false" customHeight="false" outlineLevel="0" collapsed="false">
      <c r="A22" s="70" t="n">
        <f aca="false">A21+1</f>
        <v>2012</v>
      </c>
      <c r="B22" s="60" t="n">
        <f aca="false">'SW Data'!B20</f>
        <v>14376</v>
      </c>
      <c r="C22" s="61" t="n">
        <f aca="false">'SW Data'!C20</f>
        <v>0</v>
      </c>
      <c r="D22" s="62" t="n">
        <f aca="false">B22-C22</f>
        <v>14376</v>
      </c>
      <c r="E22" s="62" t="n">
        <f aca="false">0.4*'SW Data'!D20</f>
        <v>2451.6</v>
      </c>
      <c r="F22" s="62" t="n">
        <f aca="false">0.6*'SW Data'!G20+'SW Data'!J20</f>
        <v>582.6</v>
      </c>
      <c r="G22" s="62" t="n">
        <f aca="false">'GW Data'!H19</f>
        <v>15309</v>
      </c>
      <c r="H22" s="62" t="n">
        <f aca="false">'GW Data'!H52</f>
        <v>0</v>
      </c>
      <c r="I22" s="63" t="n">
        <f aca="false">'GW Data'!H85+0.6*'SW Data'!D20</f>
        <v>4698.4</v>
      </c>
      <c r="J22" s="64" t="n">
        <f aca="false">SUM(D22:I22)</f>
        <v>37417.6</v>
      </c>
      <c r="K22" s="60" t="n">
        <f aca="false">'SW Data'!E20</f>
        <v>494</v>
      </c>
      <c r="L22" s="61" t="n">
        <f aca="false">0.6*'SW Data'!H20</f>
        <v>63</v>
      </c>
      <c r="M22" s="62" t="n">
        <f aca="false">'GW Data'!C19</f>
        <v>1558</v>
      </c>
      <c r="N22" s="62" t="n">
        <f aca="false">'GW Data'!C52+'SW Data'!L20</f>
        <v>116</v>
      </c>
      <c r="O22" s="63" t="n">
        <f aca="false">'GW Data'!C85</f>
        <v>78</v>
      </c>
      <c r="P22" s="64" t="n">
        <f aca="false">SUM(K22:O22)</f>
        <v>2309</v>
      </c>
      <c r="Q22" s="60" t="n">
        <f aca="false">'SW Data'!F20</f>
        <v>6441</v>
      </c>
      <c r="R22" s="61" t="n">
        <f aca="false">0.6*'SW Data'!I20+'SW Data'!K20</f>
        <v>107</v>
      </c>
      <c r="S22" s="62" t="n">
        <f aca="false">'GW Data'!R19+'GW Data'!T19</f>
        <v>9321</v>
      </c>
      <c r="T22" s="62" t="n">
        <f aca="false">'SW Data'!N20</f>
        <v>67</v>
      </c>
      <c r="U22" s="62" t="n">
        <f aca="false">'GW Data'!R52+'GW Data'!T52+'SW Data'!M20</f>
        <v>2568</v>
      </c>
      <c r="V22" s="63" t="n">
        <f aca="false">'GW Data'!R85</f>
        <v>810</v>
      </c>
      <c r="W22" s="65" t="n">
        <f aca="false">SUM(Q22:V22)</f>
        <v>19314</v>
      </c>
      <c r="X22" s="66" t="n">
        <f aca="false">'Table 1'!J22*$X$7</f>
        <v>8381.5424</v>
      </c>
      <c r="Y22" s="62" t="n">
        <f aca="false">'Table 1'!P22*$Y$7</f>
        <v>1812.565</v>
      </c>
      <c r="Z22" s="62" t="n">
        <f aca="false">'Table 1'!W22*$Z$7</f>
        <v>8575.416</v>
      </c>
      <c r="AA22" s="67" t="n">
        <f aca="false">'SW Data'!O20-'SW Data'!P20</f>
        <v>1860</v>
      </c>
      <c r="AB22" s="64" t="n">
        <f aca="false">SUM(X22:AA22)</f>
        <v>20629.5234</v>
      </c>
      <c r="AC22" s="66" t="n">
        <f aca="false">'Table 1'!F22+'Table 1'!G22</f>
        <v>15891.6</v>
      </c>
      <c r="AD22" s="62" t="n">
        <f aca="false">'Table 1'!L22+'Table 1'!M22</f>
        <v>1621</v>
      </c>
      <c r="AE22" s="62" t="n">
        <f aca="false">SUM('Table 1'!R22:T22)</f>
        <v>9495</v>
      </c>
      <c r="AF22" s="61" t="n">
        <f aca="false">'GW Data'!E19+'GW Data'!P19</f>
        <v>513</v>
      </c>
      <c r="AG22" s="62" t="n">
        <f aca="false">'GW Data'!G19</f>
        <v>1485</v>
      </c>
      <c r="AH22" s="62" t="n">
        <f aca="false">'GW Data'!I19+'GW Data'!J19+'GW Data'!K19+'GW Data'!L19+'GW Data'!Y19</f>
        <v>-6712</v>
      </c>
      <c r="AI22" s="64" t="n">
        <f aca="false">SUM(AC22:AH22)</f>
        <v>22293.6</v>
      </c>
      <c r="AJ22" s="66" t="n">
        <f aca="false">AI22-AB22</f>
        <v>1664.0766</v>
      </c>
      <c r="AK22" s="62" t="n">
        <f aca="false">'SW Data'!C20</f>
        <v>0</v>
      </c>
      <c r="AL22" s="62" t="n">
        <f aca="false">AJ22-AK22</f>
        <v>1664.0766</v>
      </c>
      <c r="AM22" s="65" t="n">
        <f aca="false">AVERAGE(AL18:AL22)</f>
        <v>4332.78513746417</v>
      </c>
      <c r="AN22" s="58"/>
    </row>
    <row r="23" customFormat="false" ht="12.75" hidden="false" customHeight="false" outlineLevel="0" collapsed="false">
      <c r="A23" s="70" t="n">
        <f aca="false">A22+1</f>
        <v>2013</v>
      </c>
      <c r="B23" s="60" t="n">
        <f aca="false">'SW Data'!B21</f>
        <v>18433.19032074</v>
      </c>
      <c r="C23" s="61" t="n">
        <f aca="false">'SW Data'!C21</f>
        <v>0</v>
      </c>
      <c r="D23" s="62" t="n">
        <f aca="false">B23-C23</f>
        <v>18433.19032074</v>
      </c>
      <c r="E23" s="62" t="n">
        <f aca="false">0.4*'SW Data'!D21</f>
        <v>1535.6</v>
      </c>
      <c r="F23" s="62" t="n">
        <f aca="false">0.6*'SW Data'!G21+'SW Data'!J21</f>
        <v>376.8</v>
      </c>
      <c r="G23" s="62" t="n">
        <f aca="false">'GW Data'!H20</f>
        <v>15649</v>
      </c>
      <c r="H23" s="62" t="n">
        <f aca="false">'GW Data'!H53</f>
        <v>0</v>
      </c>
      <c r="I23" s="63" t="n">
        <f aca="false">'GW Data'!H86+0.6*'SW Data'!D21</f>
        <v>3362.4</v>
      </c>
      <c r="J23" s="64" t="n">
        <f aca="false">SUM(D23:I23)</f>
        <v>39356.99032074</v>
      </c>
      <c r="K23" s="60" t="n">
        <f aca="false">'SW Data'!E21</f>
        <v>91.180166467</v>
      </c>
      <c r="L23" s="61" t="n">
        <f aca="false">0.6*'SW Data'!H21</f>
        <v>45</v>
      </c>
      <c r="M23" s="62" t="n">
        <f aca="false">'GW Data'!C20</f>
        <v>458</v>
      </c>
      <c r="N23" s="62" t="n">
        <f aca="false">'GW Data'!C53+'SW Data'!L21</f>
        <v>214</v>
      </c>
      <c r="O23" s="63" t="n">
        <f aca="false">'GW Data'!C86</f>
        <v>126</v>
      </c>
      <c r="P23" s="64" t="n">
        <f aca="false">SUM(K23:O23)</f>
        <v>934.180166467</v>
      </c>
      <c r="Q23" s="60" t="n">
        <f aca="false">'SW Data'!F21</f>
        <v>0</v>
      </c>
      <c r="R23" s="61" t="n">
        <f aca="false">0.6*'SW Data'!I21+'SW Data'!K21</f>
        <v>52</v>
      </c>
      <c r="S23" s="62" t="n">
        <f aca="false">'GW Data'!R20+'GW Data'!T20</f>
        <v>12321</v>
      </c>
      <c r="T23" s="62" t="n">
        <f aca="false">'SW Data'!N21</f>
        <v>0</v>
      </c>
      <c r="U23" s="62" t="n">
        <f aca="false">'GW Data'!R53+'GW Data'!T53+'SW Data'!M21</f>
        <v>5190.22344861875</v>
      </c>
      <c r="V23" s="63" t="n">
        <f aca="false">'GW Data'!R86</f>
        <v>473</v>
      </c>
      <c r="W23" s="65" t="n">
        <f aca="false">SUM(Q23:V23)</f>
        <v>18036.2234486188</v>
      </c>
      <c r="X23" s="66" t="n">
        <f aca="false">'Table 1'!J23*$X$7</f>
        <v>8815.96583184576</v>
      </c>
      <c r="Y23" s="62" t="n">
        <f aca="false">'Table 1'!P23*$Y$7</f>
        <v>733.331430676595</v>
      </c>
      <c r="Z23" s="62" t="n">
        <f aca="false">'Table 1'!W23*$Z$7</f>
        <v>8008.08321118673</v>
      </c>
      <c r="AA23" s="67" t="n">
        <f aca="false">'SW Data'!O21-'SW Data'!P21</f>
        <v>76</v>
      </c>
      <c r="AB23" s="64" t="n">
        <f aca="false">SUM(X23:AA23)</f>
        <v>17633.3804737091</v>
      </c>
      <c r="AC23" s="66" t="n">
        <f aca="false">'Table 1'!F23+'Table 1'!G23</f>
        <v>16025.8</v>
      </c>
      <c r="AD23" s="62" t="n">
        <f aca="false">'Table 1'!L23+'Table 1'!M23</f>
        <v>503</v>
      </c>
      <c r="AE23" s="62" t="n">
        <f aca="false">SUM('Table 1'!R23:T23)</f>
        <v>12373</v>
      </c>
      <c r="AF23" s="61" t="n">
        <f aca="false">'GW Data'!E20+'GW Data'!P20</f>
        <v>531</v>
      </c>
      <c r="AG23" s="62" t="n">
        <f aca="false">'GW Data'!G20</f>
        <v>1125</v>
      </c>
      <c r="AH23" s="62" t="n">
        <f aca="false">'GW Data'!I20+'GW Data'!J20+'GW Data'!K20+'GW Data'!L20+'GW Data'!Y20</f>
        <v>-1919</v>
      </c>
      <c r="AI23" s="64" t="n">
        <f aca="false">SUM(AC23:AH23)</f>
        <v>28638.8</v>
      </c>
      <c r="AJ23" s="66" t="n">
        <f aca="false">AI23-AB23</f>
        <v>11005.4195262909</v>
      </c>
      <c r="AK23" s="62" t="n">
        <f aca="false">'SW Data'!C21</f>
        <v>0</v>
      </c>
      <c r="AL23" s="62" t="n">
        <f aca="false">AJ23-AK23</f>
        <v>11005.4195262909</v>
      </c>
      <c r="AM23" s="65" t="n">
        <f aca="false">AVERAGE(AL19:AL23)</f>
        <v>5409.60128751984</v>
      </c>
      <c r="AN23" s="58"/>
    </row>
    <row r="24" customFormat="false" ht="12.75" hidden="false" customHeight="false" outlineLevel="0" collapsed="false">
      <c r="A24" s="70" t="n">
        <f aca="false">A23+1</f>
        <v>2014</v>
      </c>
      <c r="B24" s="60" t="n">
        <f aca="false">'SW Data'!B22</f>
        <v>26707</v>
      </c>
      <c r="C24" s="61" t="n">
        <f aca="false">'SW Data'!C22</f>
        <v>7448</v>
      </c>
      <c r="D24" s="62" t="n">
        <f aca="false">B24-C24</f>
        <v>19259</v>
      </c>
      <c r="E24" s="62" t="n">
        <f aca="false">0.4*'SW Data'!D22</f>
        <v>1244.164</v>
      </c>
      <c r="F24" s="62" t="n">
        <f aca="false">0.6*'SW Data'!G22+'SW Data'!J22</f>
        <v>285.2</v>
      </c>
      <c r="G24" s="62" t="n">
        <f aca="false">'GW Data'!H21</f>
        <v>16283</v>
      </c>
      <c r="H24" s="62" t="n">
        <f aca="false">'GW Data'!H54</f>
        <v>0</v>
      </c>
      <c r="I24" s="63" t="n">
        <f aca="false">'GW Data'!H87+0.6*'SW Data'!D22</f>
        <v>2962.246</v>
      </c>
      <c r="J24" s="64" t="n">
        <f aca="false">SUM(D24:I24)</f>
        <v>40033.61</v>
      </c>
      <c r="K24" s="60" t="n">
        <f aca="false">'SW Data'!E22</f>
        <v>0</v>
      </c>
      <c r="L24" s="61" t="n">
        <f aca="false">0.6*'SW Data'!H22</f>
        <v>21</v>
      </c>
      <c r="M24" s="62" t="n">
        <f aca="false">'GW Data'!C21</f>
        <v>1141</v>
      </c>
      <c r="N24" s="62" t="n">
        <f aca="false">'GW Data'!C54+'SW Data'!L22</f>
        <v>236.43</v>
      </c>
      <c r="O24" s="63" t="n">
        <f aca="false">'GW Data'!C87</f>
        <v>128</v>
      </c>
      <c r="P24" s="64" t="n">
        <f aca="false">SUM(K24:O24)</f>
        <v>1526.43</v>
      </c>
      <c r="Q24" s="60" t="n">
        <f aca="false">'SW Data'!F22</f>
        <v>0</v>
      </c>
      <c r="R24" s="61" t="n">
        <f aca="false">0.6*'SW Data'!I22+'SW Data'!K22</f>
        <v>150.4</v>
      </c>
      <c r="S24" s="62" t="n">
        <f aca="false">'GW Data'!R21+'GW Data'!T21</f>
        <v>13868</v>
      </c>
      <c r="T24" s="62" t="n">
        <f aca="false">'SW Data'!N22</f>
        <v>0</v>
      </c>
      <c r="U24" s="62" t="n">
        <f aca="false">'GW Data'!R54+'GW Data'!T54+'SW Data'!M22</f>
        <v>8551.99</v>
      </c>
      <c r="V24" s="63" t="n">
        <f aca="false">'GW Data'!R87</f>
        <v>1027</v>
      </c>
      <c r="W24" s="65" t="n">
        <f aca="false">SUM(Q24:V24)</f>
        <v>23597.39</v>
      </c>
      <c r="X24" s="66" t="n">
        <f aca="false">'Table 1'!J24*$X$7</f>
        <v>8967.52864</v>
      </c>
      <c r="Y24" s="62" t="n">
        <f aca="false">'Table 1'!P24*$Y$7</f>
        <v>1198.24755</v>
      </c>
      <c r="Z24" s="62" t="n">
        <f aca="false">'Table 1'!W24*$Z$7</f>
        <v>10477.24116</v>
      </c>
      <c r="AA24" s="67" t="n">
        <f aca="false">'SW Data'!O22-'SW Data'!P22</f>
        <v>22</v>
      </c>
      <c r="AB24" s="64" t="n">
        <f aca="false">SUM(X24:AA24)</f>
        <v>20665.01735</v>
      </c>
      <c r="AC24" s="66" t="n">
        <f aca="false">'Table 1'!F24+'Table 1'!G24</f>
        <v>16568.2</v>
      </c>
      <c r="AD24" s="62" t="n">
        <f aca="false">'Table 1'!L24+'Table 1'!M24</f>
        <v>1162</v>
      </c>
      <c r="AE24" s="62" t="n">
        <f aca="false">SUM('Table 1'!R24:T24)</f>
        <v>14018.4</v>
      </c>
      <c r="AF24" s="61" t="n">
        <f aca="false">'GW Data'!E21+'GW Data'!P21</f>
        <v>554</v>
      </c>
      <c r="AG24" s="62" t="n">
        <f aca="false">'GW Data'!G21</f>
        <v>951</v>
      </c>
      <c r="AH24" s="62" t="n">
        <f aca="false">'GW Data'!I21+'GW Data'!J21+'GW Data'!K21+'GW Data'!L21+'GW Data'!Y21</f>
        <v>-1162</v>
      </c>
      <c r="AI24" s="64" t="n">
        <f aca="false">SUM(AC24:AH24)</f>
        <v>32091.6</v>
      </c>
      <c r="AJ24" s="66" t="n">
        <f aca="false">AI24-AB24</f>
        <v>11426.58265</v>
      </c>
      <c r="AK24" s="62" t="n">
        <f aca="false">'SW Data'!C22</f>
        <v>7448</v>
      </c>
      <c r="AL24" s="62" t="n">
        <f aca="false">AJ24-AK24</f>
        <v>3978.58265</v>
      </c>
      <c r="AM24" s="65" t="n">
        <f aca="false">AVERAGE(AL20:AL24)</f>
        <v>5063.86410074174</v>
      </c>
      <c r="AN24" s="58"/>
    </row>
    <row r="25" customFormat="false" ht="12.75" hidden="false" customHeight="false" outlineLevel="0" collapsed="false">
      <c r="A25" s="69" t="n">
        <f aca="false">A24+1</f>
        <v>2015</v>
      </c>
      <c r="B25" s="49" t="n">
        <f aca="false">'SW Data'!B23</f>
        <v>27895</v>
      </c>
      <c r="C25" s="50" t="n">
        <f aca="false">'SW Data'!C23</f>
        <v>10760</v>
      </c>
      <c r="D25" s="51" t="n">
        <f aca="false">B25-C25</f>
        <v>17135</v>
      </c>
      <c r="E25" s="51" t="n">
        <f aca="false">0.4*'SW Data'!D23</f>
        <v>1467.2</v>
      </c>
      <c r="F25" s="51" t="n">
        <f aca="false">0.6*'SW Data'!G23+'SW Data'!J23</f>
        <v>512.2</v>
      </c>
      <c r="G25" s="51" t="n">
        <f aca="false">'GW Data'!H22</f>
        <v>16424</v>
      </c>
      <c r="H25" s="51" t="n">
        <f aca="false">'GW Data'!H55</f>
        <v>0</v>
      </c>
      <c r="I25" s="52" t="n">
        <f aca="false">'GW Data'!H88+0.6*'SW Data'!D23</f>
        <v>3323.8</v>
      </c>
      <c r="J25" s="53" t="n">
        <f aca="false">SUM(D25:I25)</f>
        <v>38862.2</v>
      </c>
      <c r="K25" s="49" t="n">
        <f aca="false">'SW Data'!E23</f>
        <v>142</v>
      </c>
      <c r="L25" s="50" t="n">
        <f aca="false">0.6*'SW Data'!H23</f>
        <v>22.8</v>
      </c>
      <c r="M25" s="51" t="n">
        <f aca="false">'GW Data'!C22</f>
        <v>2829</v>
      </c>
      <c r="N25" s="51" t="n">
        <f aca="false">'GW Data'!C55+'SW Data'!L23</f>
        <v>192.13</v>
      </c>
      <c r="O25" s="52" t="n">
        <f aca="false">'GW Data'!C88</f>
        <v>108</v>
      </c>
      <c r="P25" s="53" t="n">
        <f aca="false">SUM(K25:O25)</f>
        <v>3293.93</v>
      </c>
      <c r="Q25" s="49" t="n">
        <f aca="false">'SW Data'!F23</f>
        <v>4819</v>
      </c>
      <c r="R25" s="50" t="n">
        <f aca="false">0.6*'SW Data'!I23+'SW Data'!K23</f>
        <v>407.6</v>
      </c>
      <c r="S25" s="51" t="n">
        <f aca="false">'GW Data'!R22+'GW Data'!T22</f>
        <v>13865</v>
      </c>
      <c r="T25" s="51" t="n">
        <f aca="false">'SW Data'!N23</f>
        <v>0</v>
      </c>
      <c r="U25" s="51" t="n">
        <f aca="false">'GW Data'!R55+'GW Data'!T55+'SW Data'!M23</f>
        <v>5527.61</v>
      </c>
      <c r="V25" s="52" t="n">
        <f aca="false">'GW Data'!R88</f>
        <v>918</v>
      </c>
      <c r="W25" s="54" t="n">
        <f aca="false">SUM(Q25:V25)</f>
        <v>25537.21</v>
      </c>
      <c r="X25" s="55" t="n">
        <f aca="false">'Table 1'!J25*$X$7</f>
        <v>8705.1328</v>
      </c>
      <c r="Y25" s="51" t="n">
        <f aca="false">'Table 1'!P25*$Y$7</f>
        <v>2585.73505</v>
      </c>
      <c r="Z25" s="51" t="n">
        <f aca="false">'Table 1'!W25*$Z$7</f>
        <v>11338.52124</v>
      </c>
      <c r="AA25" s="56" t="n">
        <f aca="false">'SW Data'!O23-'SW Data'!P23</f>
        <v>724</v>
      </c>
      <c r="AB25" s="53" t="n">
        <f aca="false">SUM(X25:AA25)</f>
        <v>23353.38909</v>
      </c>
      <c r="AC25" s="55" t="n">
        <f aca="false">'Table 1'!F25+'Table 1'!G25</f>
        <v>16936.2</v>
      </c>
      <c r="AD25" s="51" t="n">
        <f aca="false">'Table 1'!L25+'Table 1'!M25</f>
        <v>2851.8</v>
      </c>
      <c r="AE25" s="51" t="n">
        <f aca="false">SUM('Table 1'!R25:T25)</f>
        <v>14272.6</v>
      </c>
      <c r="AF25" s="50" t="n">
        <f aca="false">'GW Data'!E22+'GW Data'!P22</f>
        <v>584</v>
      </c>
      <c r="AG25" s="51" t="n">
        <f aca="false">'GW Data'!G22</f>
        <v>1769</v>
      </c>
      <c r="AH25" s="51" t="n">
        <f aca="false">'GW Data'!I22+'GW Data'!J22+'GW Data'!K22+'GW Data'!L22+'GW Data'!Y22</f>
        <v>-2649</v>
      </c>
      <c r="AI25" s="53" t="n">
        <f aca="false">SUM(AC25:AH25)</f>
        <v>33764.6</v>
      </c>
      <c r="AJ25" s="55" t="n">
        <f aca="false">AI25-AB25</f>
        <v>10411.21091</v>
      </c>
      <c r="AK25" s="51" t="n">
        <f aca="false">'SW Data'!C23</f>
        <v>10760</v>
      </c>
      <c r="AL25" s="51" t="n">
        <f aca="false">AJ25-AK25</f>
        <v>-348.789089999998</v>
      </c>
      <c r="AM25" s="54" t="n">
        <f aca="false">AVERAGE(AL21:AL25)</f>
        <v>4290.06131925818</v>
      </c>
      <c r="AN25" s="58"/>
    </row>
    <row r="26" customFormat="false" ht="12.75" hidden="false" customHeight="false" outlineLevel="0" collapsed="false">
      <c r="A26" s="70" t="n">
        <f aca="false">A25+1</f>
        <v>2016</v>
      </c>
      <c r="B26" s="60" t="n">
        <f aca="false">'SW Data'!B24</f>
        <v>28091</v>
      </c>
      <c r="C26" s="61" t="n">
        <f aca="false">'SW Data'!C24</f>
        <v>10130</v>
      </c>
      <c r="D26" s="62" t="n">
        <f aca="false">B26-C26</f>
        <v>17961</v>
      </c>
      <c r="E26" s="62" t="n">
        <f aca="false">0.4*'SW Data'!D24</f>
        <v>1596.4</v>
      </c>
      <c r="F26" s="62" t="n">
        <f aca="false">0.6*'SW Data'!G24+'SW Data'!J24</f>
        <v>418.6</v>
      </c>
      <c r="G26" s="62" t="n">
        <f aca="false">'GW Data'!H23</f>
        <v>16820</v>
      </c>
      <c r="H26" s="62" t="n">
        <f aca="false">'GW Data'!H56</f>
        <v>0</v>
      </c>
      <c r="I26" s="63" t="n">
        <f aca="false">'GW Data'!H89+0.6*'SW Data'!D24</f>
        <v>3549.6</v>
      </c>
      <c r="J26" s="64" t="n">
        <f aca="false">SUM(D26:I26)</f>
        <v>40345.6</v>
      </c>
      <c r="K26" s="60" t="n">
        <f aca="false">'SW Data'!E24</f>
        <v>397</v>
      </c>
      <c r="L26" s="61" t="n">
        <f aca="false">0.6*'SW Data'!H24</f>
        <v>37.2</v>
      </c>
      <c r="M26" s="62" t="n">
        <f aca="false">'GW Data'!C23</f>
        <v>2638</v>
      </c>
      <c r="N26" s="62" t="n">
        <f aca="false">'GW Data'!C56+'SW Data'!L24</f>
        <v>196</v>
      </c>
      <c r="O26" s="63" t="n">
        <f aca="false">'GW Data'!C89</f>
        <v>147</v>
      </c>
      <c r="P26" s="64" t="n">
        <f aca="false">SUM(K26:O26)</f>
        <v>3415.2</v>
      </c>
      <c r="Q26" s="60" t="n">
        <f aca="false">'SW Data'!F24</f>
        <v>3898</v>
      </c>
      <c r="R26" s="61" t="n">
        <f aca="false">0.6*'SW Data'!I24+'SW Data'!K24</f>
        <v>331</v>
      </c>
      <c r="S26" s="62" t="n">
        <f aca="false">'GW Data'!R23+'GW Data'!T23</f>
        <v>13883</v>
      </c>
      <c r="T26" s="62" t="n">
        <f aca="false">'SW Data'!N24</f>
        <v>0</v>
      </c>
      <c r="U26" s="62" t="n">
        <f aca="false">'GW Data'!R56+'GW Data'!T56+'SW Data'!M24</f>
        <v>5834.95</v>
      </c>
      <c r="V26" s="63" t="n">
        <f aca="false">'GW Data'!R89</f>
        <v>904</v>
      </c>
      <c r="W26" s="65" t="n">
        <f aca="false">SUM(Q26:V26)</f>
        <v>24850.95</v>
      </c>
      <c r="X26" s="66" t="n">
        <f aca="false">'Table 1'!J26*$X$7</f>
        <v>9037.4144</v>
      </c>
      <c r="Y26" s="62" t="n">
        <f aca="false">'Table 1'!P26*$Y$7</f>
        <v>2680.932</v>
      </c>
      <c r="Z26" s="62" t="n">
        <f aca="false">'Table 1'!W26*$Z$7</f>
        <v>11033.8218</v>
      </c>
      <c r="AA26" s="67" t="n">
        <f aca="false">'SW Data'!O24-'SW Data'!P24</f>
        <v>780</v>
      </c>
      <c r="AB26" s="64" t="n">
        <f aca="false">SUM(X26:AA26)</f>
        <v>23532.1682</v>
      </c>
      <c r="AC26" s="66" t="n">
        <f aca="false">'Table 1'!F26+'Table 1'!G26</f>
        <v>17238.6</v>
      </c>
      <c r="AD26" s="62" t="n">
        <f aca="false">'Table 1'!L26+'Table 1'!M26</f>
        <v>2675.2</v>
      </c>
      <c r="AE26" s="62" t="n">
        <f aca="false">SUM('Table 1'!R26:T26)</f>
        <v>14214</v>
      </c>
      <c r="AF26" s="61" t="n">
        <f aca="false">'GW Data'!E23+'GW Data'!P23</f>
        <v>608</v>
      </c>
      <c r="AG26" s="62" t="n">
        <f aca="false">'GW Data'!G23</f>
        <v>1600</v>
      </c>
      <c r="AH26" s="62" t="n">
        <f aca="false">'GW Data'!I23+'GW Data'!J23+'GW Data'!K23+'GW Data'!L23+'GW Data'!Y23</f>
        <v>-2436</v>
      </c>
      <c r="AI26" s="64" t="n">
        <f aca="false">SUM(AC26:AH26)</f>
        <v>33899.8</v>
      </c>
      <c r="AJ26" s="66" t="n">
        <f aca="false">AI26-AB26</f>
        <v>10367.6318</v>
      </c>
      <c r="AK26" s="62" t="n">
        <f aca="false">'SW Data'!C24</f>
        <v>10130</v>
      </c>
      <c r="AL26" s="62" t="n">
        <f aca="false">AJ26-AK26</f>
        <v>237.631800000003</v>
      </c>
      <c r="AM26" s="65" t="n">
        <f aca="false">AVERAGE(AL22:AL26)</f>
        <v>3307.38429725818</v>
      </c>
      <c r="AN26" s="58"/>
    </row>
    <row r="27" customFormat="false" ht="12.75" hidden="false" customHeight="false" outlineLevel="0" collapsed="false">
      <c r="A27" s="70" t="n">
        <f aca="false">A26+1</f>
        <v>2017</v>
      </c>
      <c r="B27" s="60" t="n">
        <f aca="false">'SW Data'!B25</f>
        <v>26046</v>
      </c>
      <c r="C27" s="61" t="n">
        <f aca="false">'SW Data'!C25</f>
        <v>11330</v>
      </c>
      <c r="D27" s="62" t="n">
        <f aca="false">B27-C27</f>
        <v>14716</v>
      </c>
      <c r="E27" s="62" t="n">
        <f aca="false">0.4*'SW Data'!D25</f>
        <v>1892.8</v>
      </c>
      <c r="F27" s="62" t="n">
        <f aca="false">0.6*'SW Data'!G25+'SW Data'!J25</f>
        <v>297.2</v>
      </c>
      <c r="G27" s="62" t="n">
        <f aca="false">'GW Data'!H24</f>
        <v>16906</v>
      </c>
      <c r="H27" s="62" t="n">
        <f aca="false">'GW Data'!H57</f>
        <v>0</v>
      </c>
      <c r="I27" s="63" t="n">
        <f aca="false">'GW Data'!H90+0.6*'SW Data'!D25</f>
        <v>4013.2</v>
      </c>
      <c r="J27" s="64" t="n">
        <f aca="false">SUM(D27:I27)</f>
        <v>37825.2</v>
      </c>
      <c r="K27" s="60" t="n">
        <f aca="false">'SW Data'!E25</f>
        <v>646</v>
      </c>
      <c r="L27" s="61" t="n">
        <f aca="false">0.6*'SW Data'!H25</f>
        <v>12</v>
      </c>
      <c r="M27" s="62" t="n">
        <f aca="false">'GW Data'!C24</f>
        <v>2102</v>
      </c>
      <c r="N27" s="62" t="n">
        <f aca="false">'GW Data'!C57+'SW Data'!L25</f>
        <v>168</v>
      </c>
      <c r="O27" s="63" t="n">
        <f aca="false">'GW Data'!C90</f>
        <v>77</v>
      </c>
      <c r="P27" s="64" t="n">
        <f aca="false">SUM(K27:O27)</f>
        <v>3005</v>
      </c>
      <c r="Q27" s="60" t="n">
        <f aca="false">'SW Data'!F25</f>
        <v>2385</v>
      </c>
      <c r="R27" s="61" t="n">
        <f aca="false">0.6*'SW Data'!I25+'SW Data'!K25</f>
        <v>443.6</v>
      </c>
      <c r="S27" s="62" t="n">
        <f aca="false">'GW Data'!R24+'GW Data'!T24</f>
        <v>13537</v>
      </c>
      <c r="T27" s="62" t="n">
        <f aca="false">'SW Data'!N25</f>
        <v>0</v>
      </c>
      <c r="U27" s="62" t="n">
        <f aca="false">'GW Data'!R57+'GW Data'!T57+'SW Data'!M25</f>
        <v>4733</v>
      </c>
      <c r="V27" s="63" t="n">
        <f aca="false">'GW Data'!R90</f>
        <v>699</v>
      </c>
      <c r="W27" s="65" t="n">
        <f aca="false">SUM(Q27:V27)</f>
        <v>21797.6</v>
      </c>
      <c r="X27" s="66" t="n">
        <f aca="false">'Table 1'!J27*$X$7</f>
        <v>8472.8448</v>
      </c>
      <c r="Y27" s="62" t="n">
        <f aca="false">'Table 1'!P27*$Y$7</f>
        <v>2358.925</v>
      </c>
      <c r="Z27" s="62" t="n">
        <f aca="false">'Table 1'!W27*$Z$7</f>
        <v>9678.1344</v>
      </c>
      <c r="AA27" s="67" t="n">
        <f aca="false">'SW Data'!O25-'SW Data'!P25</f>
        <v>2450</v>
      </c>
      <c r="AB27" s="64" t="n">
        <f aca="false">SUM(X27:AA27)</f>
        <v>22959.9042</v>
      </c>
      <c r="AC27" s="66" t="n">
        <f aca="false">'Table 1'!F27+'Table 1'!G27</f>
        <v>17203.2</v>
      </c>
      <c r="AD27" s="62" t="n">
        <f aca="false">'Table 1'!L27+'Table 1'!M27</f>
        <v>2114</v>
      </c>
      <c r="AE27" s="62" t="n">
        <f aca="false">SUM('Table 1'!R27:T27)</f>
        <v>13980.6</v>
      </c>
      <c r="AF27" s="61" t="n">
        <f aca="false">'GW Data'!E24+'GW Data'!P24</f>
        <v>614</v>
      </c>
      <c r="AG27" s="62" t="n">
        <f aca="false">'GW Data'!G24</f>
        <v>1206</v>
      </c>
      <c r="AH27" s="62" t="n">
        <f aca="false">'GW Data'!I24+'GW Data'!J24+'GW Data'!K24+'GW Data'!L24+'GW Data'!Y24</f>
        <v>-3316</v>
      </c>
      <c r="AI27" s="64" t="n">
        <f aca="false">SUM(AC27:AH27)</f>
        <v>31801.8</v>
      </c>
      <c r="AJ27" s="66" t="n">
        <f aca="false">AI27-AB27</f>
        <v>8841.8958</v>
      </c>
      <c r="AK27" s="62" t="n">
        <f aca="false">'SW Data'!C25</f>
        <v>11330</v>
      </c>
      <c r="AL27" s="62" t="n">
        <f aca="false">AJ27-AK27</f>
        <v>-2488.1042</v>
      </c>
      <c r="AM27" s="65" t="n">
        <f aca="false">AVERAGE(AL23:AL27)</f>
        <v>2476.94813725818</v>
      </c>
      <c r="AN27" s="58"/>
    </row>
    <row r="28" customFormat="false" ht="12.75" hidden="false" customHeight="false" outlineLevel="0" collapsed="false">
      <c r="A28" s="70" t="n">
        <f aca="false">A27+1</f>
        <v>2018</v>
      </c>
      <c r="B28" s="60" t="n">
        <f aca="false">'SW Data'!B26</f>
        <v>32580</v>
      </c>
      <c r="C28" s="61" t="n">
        <f aca="false">'SW Data'!C26</f>
        <v>13578</v>
      </c>
      <c r="D28" s="62" t="n">
        <f aca="false">B28-C28</f>
        <v>19002</v>
      </c>
      <c r="E28" s="62" t="n">
        <f aca="false">0.4*'SW Data'!D26</f>
        <v>1408</v>
      </c>
      <c r="F28" s="62" t="n">
        <f aca="false">0.6*'SW Data'!G26+'SW Data'!J26</f>
        <v>325.4</v>
      </c>
      <c r="G28" s="62" t="n">
        <f aca="false">'GW Data'!H25</f>
        <v>17365</v>
      </c>
      <c r="H28" s="62" t="n">
        <f aca="false">'GW Data'!H58</f>
        <v>0</v>
      </c>
      <c r="I28" s="63" t="n">
        <f aca="false">'GW Data'!H91+0.6*'SW Data'!D26</f>
        <v>3317</v>
      </c>
      <c r="J28" s="64" t="n">
        <f aca="false">SUM(D28:I28)</f>
        <v>41417.4</v>
      </c>
      <c r="K28" s="60" t="n">
        <f aca="false">'SW Data'!E26</f>
        <v>821</v>
      </c>
      <c r="L28" s="61" t="n">
        <f aca="false">0.6*'SW Data'!H26</f>
        <v>0</v>
      </c>
      <c r="M28" s="62" t="n">
        <f aca="false">'GW Data'!C25</f>
        <v>2639</v>
      </c>
      <c r="N28" s="62" t="n">
        <f aca="false">'GW Data'!C58+'SW Data'!L26</f>
        <v>190</v>
      </c>
      <c r="O28" s="63" t="n">
        <f aca="false">'GW Data'!C91</f>
        <v>112</v>
      </c>
      <c r="P28" s="64" t="n">
        <f aca="false">SUM(K28:O28)</f>
        <v>3762</v>
      </c>
      <c r="Q28" s="60" t="n">
        <f aca="false">'SW Data'!F26</f>
        <v>1970</v>
      </c>
      <c r="R28" s="61" t="n">
        <f aca="false">0.6*'SW Data'!I26+'SW Data'!K26</f>
        <v>356.4</v>
      </c>
      <c r="S28" s="62" t="n">
        <f aca="false">'GW Data'!R25+'GW Data'!T25</f>
        <v>14602</v>
      </c>
      <c r="T28" s="62" t="n">
        <f aca="false">'SW Data'!N26</f>
        <v>0</v>
      </c>
      <c r="U28" s="62" t="n">
        <f aca="false">'GW Data'!R58+'GW Data'!T58+'SW Data'!M26</f>
        <v>6736</v>
      </c>
      <c r="V28" s="63" t="n">
        <f aca="false">'GW Data'!R91</f>
        <v>974</v>
      </c>
      <c r="W28" s="65" t="n">
        <f aca="false">SUM(Q28:V28)</f>
        <v>24638.4</v>
      </c>
      <c r="X28" s="66" t="n">
        <f aca="false">'Table 1'!J28*$X$7</f>
        <v>9277.4976</v>
      </c>
      <c r="Y28" s="62" t="n">
        <f aca="false">'Table 1'!P28*$Y$7</f>
        <v>2953.17</v>
      </c>
      <c r="Z28" s="62" t="n">
        <f aca="false">'Table 1'!W28*$Z$7</f>
        <v>10939.4496</v>
      </c>
      <c r="AA28" s="67" t="n">
        <f aca="false">'SW Data'!O26-'SW Data'!P26</f>
        <v>578</v>
      </c>
      <c r="AB28" s="64" t="n">
        <f aca="false">SUM(X28:AA28)</f>
        <v>23748.1172</v>
      </c>
      <c r="AC28" s="66" t="n">
        <f aca="false">'Table 1'!F28+'Table 1'!G28</f>
        <v>17690.4</v>
      </c>
      <c r="AD28" s="62" t="n">
        <f aca="false">'Table 1'!L28+'Table 1'!M28</f>
        <v>2639</v>
      </c>
      <c r="AE28" s="62" t="n">
        <f aca="false">SUM('Table 1'!R28:T28)</f>
        <v>14958.4</v>
      </c>
      <c r="AF28" s="61" t="n">
        <f aca="false">'GW Data'!E25+'GW Data'!P25</f>
        <v>644</v>
      </c>
      <c r="AG28" s="62" t="n">
        <f aca="false">'GW Data'!G25</f>
        <v>1162</v>
      </c>
      <c r="AH28" s="62" t="n">
        <f aca="false">'GW Data'!I25+'GW Data'!J25+'GW Data'!K25+'GW Data'!L25+'GW Data'!Y25</f>
        <v>-1978</v>
      </c>
      <c r="AI28" s="64" t="n">
        <f aca="false">SUM(AC28:AH28)</f>
        <v>35115.8</v>
      </c>
      <c r="AJ28" s="66" t="n">
        <f aca="false">AI28-AB28</f>
        <v>11367.6828</v>
      </c>
      <c r="AK28" s="62" t="n">
        <f aca="false">'SW Data'!C26</f>
        <v>13578</v>
      </c>
      <c r="AL28" s="62" t="n">
        <f aca="false">AJ28-AK28</f>
        <v>-2210.3172</v>
      </c>
      <c r="AM28" s="65" t="n">
        <f aca="false">AVERAGE(AL24:AL28)</f>
        <v>-166.199207999998</v>
      </c>
      <c r="AN28" s="58"/>
    </row>
    <row r="29" customFormat="false" ht="12.75" hidden="false" customHeight="false" outlineLevel="0" collapsed="false">
      <c r="A29" s="59" t="n">
        <f aca="false">A28+1</f>
        <v>2019</v>
      </c>
      <c r="B29" s="60" t="n">
        <f aca="false">'SW Data'!B27</f>
        <v>26082</v>
      </c>
      <c r="C29" s="61" t="n">
        <f aca="false">'SW Data'!C27</f>
        <v>8905</v>
      </c>
      <c r="D29" s="62" t="n">
        <f aca="false">B29-C29</f>
        <v>17177</v>
      </c>
      <c r="E29" s="62" t="n">
        <f aca="false">0.4*'SW Data'!D27</f>
        <v>1585.2</v>
      </c>
      <c r="F29" s="62" t="n">
        <f aca="false">0.6*'SW Data'!G27+'SW Data'!J27</f>
        <v>181.6</v>
      </c>
      <c r="G29" s="62" t="n">
        <f aca="false">'GW Data'!H26</f>
        <v>17492</v>
      </c>
      <c r="H29" s="62" t="n">
        <f aca="false">'GW Data'!H59</f>
        <v>0</v>
      </c>
      <c r="I29" s="63" t="n">
        <f aca="false">'GW Data'!H92+0.6*'SW Data'!D27</f>
        <v>3606.8</v>
      </c>
      <c r="J29" s="64" t="n">
        <f aca="false">SUM(D29:I29)</f>
        <v>40042.6</v>
      </c>
      <c r="K29" s="60" t="n">
        <f aca="false">'SW Data'!E27</f>
        <v>1113</v>
      </c>
      <c r="L29" s="61" t="n">
        <f aca="false">0.6*'SW Data'!H27</f>
        <v>0</v>
      </c>
      <c r="M29" s="62" t="n">
        <f aca="false">'GW Data'!C26</f>
        <v>2084</v>
      </c>
      <c r="N29" s="62" t="n">
        <f aca="false">'GW Data'!C59+'SW Data'!L27</f>
        <v>123</v>
      </c>
      <c r="O29" s="63" t="n">
        <f aca="false">'GW Data'!C92</f>
        <v>76</v>
      </c>
      <c r="P29" s="64" t="n">
        <f aca="false">SUM(K29:O29)</f>
        <v>3396</v>
      </c>
      <c r="Q29" s="60" t="n">
        <f aca="false">'SW Data'!F27</f>
        <v>2385</v>
      </c>
      <c r="R29" s="61" t="n">
        <f aca="false">0.6*'SW Data'!I27+'SW Data'!K27</f>
        <v>0</v>
      </c>
      <c r="S29" s="62" t="n">
        <f aca="false">'GW Data'!R26+'GW Data'!T26</f>
        <v>13154</v>
      </c>
      <c r="T29" s="62" t="n">
        <f aca="false">'SW Data'!N27</f>
        <v>0</v>
      </c>
      <c r="U29" s="62" t="n">
        <f aca="false">'GW Data'!R59+'SW Data'!M27</f>
        <v>3455</v>
      </c>
      <c r="V29" s="63" t="n">
        <f aca="false">'GW Data'!R92</f>
        <v>607</v>
      </c>
      <c r="W29" s="65" t="n">
        <f aca="false">SUM(Q29:V29)</f>
        <v>19601</v>
      </c>
      <c r="X29" s="66" t="n">
        <f aca="false">'Table 1'!J29*$X$7</f>
        <v>8969.5424</v>
      </c>
      <c r="Y29" s="62" t="n">
        <f aca="false">'Table 1'!P29*$Y$7</f>
        <v>2665.86</v>
      </c>
      <c r="Z29" s="62" t="n">
        <f aca="false">'Table 1'!W29*$Z$7</f>
        <v>8702.844</v>
      </c>
      <c r="AA29" s="67" t="n">
        <f aca="false">'SW Data'!O27-'SW Data'!P27</f>
        <v>2510</v>
      </c>
      <c r="AB29" s="64" t="n">
        <f aca="false">SUM(X29:AA29)</f>
        <v>22848.2464</v>
      </c>
      <c r="AC29" s="66" t="n">
        <f aca="false">'Table 1'!F29+'Table 1'!G29</f>
        <v>17673.6</v>
      </c>
      <c r="AD29" s="62" t="n">
        <f aca="false">'Table 1'!L29+'Table 1'!M29</f>
        <v>2084</v>
      </c>
      <c r="AE29" s="62" t="n">
        <f aca="false">SUM('Table 1'!R29:T29)</f>
        <v>13154</v>
      </c>
      <c r="AF29" s="61" t="n">
        <f aca="false">'GW Data'!E26+'GW Data'!P26</f>
        <v>671</v>
      </c>
      <c r="AG29" s="62" t="n">
        <f aca="false">'GW Data'!G26</f>
        <v>1669</v>
      </c>
      <c r="AH29" s="62" t="n">
        <f aca="false">'GW Data'!I26+'GW Data'!J26+'GW Data'!K26+'GW Data'!L26+'GW Data'!Y26</f>
        <v>-2522</v>
      </c>
      <c r="AI29" s="64" t="n">
        <f aca="false">SUM(AC29:AH29)</f>
        <v>32729.6</v>
      </c>
      <c r="AJ29" s="66" t="n">
        <f aca="false">AI29-AB29</f>
        <v>9881.3536</v>
      </c>
      <c r="AK29" s="62" t="n">
        <f aca="false">'SW Data'!C27</f>
        <v>8905</v>
      </c>
      <c r="AL29" s="62" t="n">
        <f aca="false">AJ29-AK29</f>
        <v>976.353599999995</v>
      </c>
      <c r="AM29" s="65" t="n">
        <f aca="false">AVERAGE(AL25:AL29)</f>
        <v>-766.645017999999</v>
      </c>
      <c r="AN29" s="58"/>
    </row>
    <row r="30" customFormat="false" ht="12.75" hidden="false" customHeight="false" outlineLevel="0" collapsed="false">
      <c r="A30" s="48" t="n">
        <f aca="false">A29+1</f>
        <v>2020</v>
      </c>
      <c r="B30" s="49" t="n">
        <f aca="false">'SW Data'!B28</f>
        <v>22984</v>
      </c>
      <c r="C30" s="50" t="n">
        <f aca="false">'SW Data'!C28</f>
        <v>6218</v>
      </c>
      <c r="D30" s="51" t="n">
        <f aca="false">B30-C30</f>
        <v>16766</v>
      </c>
      <c r="E30" s="51" t="n">
        <f aca="false">0.4*'SW Data'!D28</f>
        <v>2115.2</v>
      </c>
      <c r="F30" s="51" t="n">
        <f aca="false">0.6*'SW Data'!G28+'SW Data'!J28</f>
        <v>235</v>
      </c>
      <c r="G30" s="51" t="n">
        <f aca="false">'GW Data'!H27</f>
        <v>17390</v>
      </c>
      <c r="H30" s="51" t="n">
        <f aca="false">'GW Data'!H60</f>
        <v>0</v>
      </c>
      <c r="I30" s="52" t="n">
        <f aca="false">'GW Data'!H93+0.6*'SW Data'!D28</f>
        <v>4418.8</v>
      </c>
      <c r="J30" s="53" t="n">
        <f aca="false">SUM(D30:I30)</f>
        <v>40925</v>
      </c>
      <c r="K30" s="49" t="n">
        <f aca="false">'SW Data'!E28</f>
        <v>1657</v>
      </c>
      <c r="L30" s="50" t="n">
        <f aca="false">0.6*'SW Data'!H28</f>
        <v>0</v>
      </c>
      <c r="M30" s="51" t="n">
        <f aca="false">'GW Data'!C27</f>
        <v>1646</v>
      </c>
      <c r="N30" s="51" t="n">
        <f aca="false">'GW Data'!C60+'SW Data'!L28</f>
        <v>100</v>
      </c>
      <c r="O30" s="52" t="n">
        <f aca="false">'GW Data'!C93</f>
        <v>73</v>
      </c>
      <c r="P30" s="53" t="n">
        <f aca="false">SUM(K30:O30)</f>
        <v>3476</v>
      </c>
      <c r="Q30" s="49" t="n">
        <f aca="false">'SW Data'!F28</f>
        <v>7229</v>
      </c>
      <c r="R30" s="50" t="n">
        <f aca="false">0.6*'SW Data'!I28+'SW Data'!K28</f>
        <v>0</v>
      </c>
      <c r="S30" s="51" t="n">
        <f aca="false">'GW Data'!R27+'GW Data'!T27</f>
        <v>11037</v>
      </c>
      <c r="T30" s="51" t="n">
        <f aca="false">'SW Data'!N28</f>
        <v>0</v>
      </c>
      <c r="U30" s="51" t="n">
        <f aca="false">'GW Data'!R60+'SW Data'!M28</f>
        <v>3577</v>
      </c>
      <c r="V30" s="52" t="n">
        <f aca="false">'GW Data'!R93</f>
        <v>717</v>
      </c>
      <c r="W30" s="54" t="n">
        <f aca="false">SUM(Q30:V30)</f>
        <v>22560</v>
      </c>
      <c r="X30" s="55" t="n">
        <f aca="false">'Table 1'!J30*$X$7</f>
        <v>9167.2</v>
      </c>
      <c r="Y30" s="51" t="n">
        <f aca="false">'Table 1'!P30*$Y$7</f>
        <v>2728.66</v>
      </c>
      <c r="Z30" s="51" t="n">
        <f aca="false">'Table 1'!W30*$Z$7</f>
        <v>10016.64</v>
      </c>
      <c r="AA30" s="56" t="n">
        <f aca="false">'SW Data'!O28-'SW Data'!P28</f>
        <v>2250</v>
      </c>
      <c r="AB30" s="53" t="n">
        <f aca="false">SUM(X30:AA30)</f>
        <v>24162.5</v>
      </c>
      <c r="AC30" s="55" t="n">
        <f aca="false">'Table 1'!F30+'Table 1'!G30</f>
        <v>17625</v>
      </c>
      <c r="AD30" s="51" t="n">
        <f aca="false">'Table 1'!L30+'Table 1'!M30</f>
        <v>1646</v>
      </c>
      <c r="AE30" s="51" t="n">
        <f aca="false">SUM('Table 1'!R30:T30)</f>
        <v>11037</v>
      </c>
      <c r="AF30" s="50" t="n">
        <f aca="false">'GW Data'!E27+'GW Data'!P27</f>
        <v>576</v>
      </c>
      <c r="AG30" s="51" t="n">
        <f aca="false">'GW Data'!G27</f>
        <v>1121</v>
      </c>
      <c r="AH30" s="51" t="n">
        <f aca="false">'GW Data'!I27+'GW Data'!J27+'GW Data'!K27+'GW Data'!L27+'GW Data'!Y27</f>
        <v>-5115</v>
      </c>
      <c r="AI30" s="53" t="n">
        <f aca="false">SUM(AC30:AH30)</f>
        <v>26890</v>
      </c>
      <c r="AJ30" s="55" t="n">
        <f aca="false">AI30-AB30</f>
        <v>2727.5</v>
      </c>
      <c r="AK30" s="51" t="n">
        <f aca="false">'SW Data'!C28</f>
        <v>6218</v>
      </c>
      <c r="AL30" s="51" t="n">
        <f aca="false">AJ30-AK30</f>
        <v>-3490.5</v>
      </c>
      <c r="AM30" s="54" t="n">
        <f aca="false">AVERAGE(AL26:AL30)</f>
        <v>-1394.9872</v>
      </c>
      <c r="AN30" s="58"/>
    </row>
    <row r="31" customFormat="false" ht="12.75" hidden="false" customHeight="false" outlineLevel="0" collapsed="false">
      <c r="A31" s="59" t="n">
        <f aca="false">A30+1</f>
        <v>2021</v>
      </c>
      <c r="B31" s="60" t="n">
        <f aca="false">'SW Data'!B29</f>
        <v>25846</v>
      </c>
      <c r="C31" s="61" t="n">
        <f aca="false">'SW Data'!C29</f>
        <v>9390</v>
      </c>
      <c r="D31" s="62" t="n">
        <f aca="false">B31-C31</f>
        <v>16456</v>
      </c>
      <c r="E31" s="62" t="n">
        <f aca="false">0.4*'SW Data'!D29</f>
        <v>2256</v>
      </c>
      <c r="F31" s="62" t="n">
        <f aca="false">0.6*'SW Data'!G29+'SW Data'!J29</f>
        <v>169.2</v>
      </c>
      <c r="G31" s="62" t="n">
        <f aca="false">'GW Data'!H28</f>
        <v>17951</v>
      </c>
      <c r="H31" s="62" t="n">
        <f aca="false">'GW Data'!H61</f>
        <v>0</v>
      </c>
      <c r="I31" s="63" t="n">
        <f aca="false">'GW Data'!H94+0.6*'SW Data'!D29</f>
        <v>4656</v>
      </c>
      <c r="J31" s="64" t="n">
        <f aca="false">SUM(D31:I31)</f>
        <v>41488.2</v>
      </c>
      <c r="K31" s="60" t="n">
        <f aca="false">'SW Data'!E29</f>
        <v>1635</v>
      </c>
      <c r="L31" s="61" t="n">
        <f aca="false">0.6*'SW Data'!H29</f>
        <v>0</v>
      </c>
      <c r="M31" s="62" t="n">
        <f aca="false">'GW Data'!C28</f>
        <v>1443</v>
      </c>
      <c r="N31" s="62" t="n">
        <f aca="false">'GW Data'!C61+'SW Data'!L29</f>
        <v>131</v>
      </c>
      <c r="O31" s="63" t="n">
        <f aca="false">'GW Data'!C94</f>
        <v>110</v>
      </c>
      <c r="P31" s="64" t="n">
        <f aca="false">SUM(K31:O31)</f>
        <v>3319</v>
      </c>
      <c r="Q31" s="60" t="n">
        <f aca="false">'SW Data'!F29</f>
        <v>321</v>
      </c>
      <c r="R31" s="61" t="n">
        <f aca="false">0.6*'SW Data'!I29+'SW Data'!K29</f>
        <v>0</v>
      </c>
      <c r="S31" s="62" t="n">
        <f aca="false">'GW Data'!R28+'GW Data'!T28</f>
        <v>13764</v>
      </c>
      <c r="T31" s="62" t="n">
        <f aca="false">'SW Data'!N29</f>
        <v>0</v>
      </c>
      <c r="U31" s="62" t="n">
        <f aca="false">'GW Data'!R61+'SW Data'!M29</f>
        <v>5292</v>
      </c>
      <c r="V31" s="63" t="n">
        <f aca="false">'GW Data'!R94</f>
        <v>774</v>
      </c>
      <c r="W31" s="65" t="n">
        <f aca="false">SUM(Q31:V31)</f>
        <v>20151</v>
      </c>
      <c r="X31" s="66" t="n">
        <f aca="false">'Table 1'!J31*$X$7</f>
        <v>9293.3568</v>
      </c>
      <c r="Y31" s="62" t="n">
        <f aca="false">'Table 1'!P31*$Y$7</f>
        <v>2605.415</v>
      </c>
      <c r="Z31" s="62" t="n">
        <f aca="false">'Table 1'!W31*$Z$7</f>
        <v>8947.044</v>
      </c>
      <c r="AA31" s="67" t="n">
        <f aca="false">'SW Data'!O29-'SW Data'!P29</f>
        <v>1940</v>
      </c>
      <c r="AB31" s="64" t="n">
        <f aca="false">SUM(X31:AA31)</f>
        <v>22785.8158</v>
      </c>
      <c r="AC31" s="66" t="n">
        <f aca="false">'Table 1'!F31+'Table 1'!G31</f>
        <v>18120.2</v>
      </c>
      <c r="AD31" s="62" t="n">
        <f aca="false">'Table 1'!L31+'Table 1'!M31</f>
        <v>1443</v>
      </c>
      <c r="AE31" s="62" t="n">
        <f aca="false">SUM('Table 1'!R31:T31)</f>
        <v>13764</v>
      </c>
      <c r="AF31" s="61" t="n">
        <f aca="false">'GW Data'!E28+'GW Data'!P28</f>
        <v>519</v>
      </c>
      <c r="AG31" s="62" t="n">
        <f aca="false">'GW Data'!G28</f>
        <v>183</v>
      </c>
      <c r="AH31" s="62" t="n">
        <f aca="false">'GW Data'!I28+'GW Data'!J28+'GW Data'!K28+'GW Data'!L28+'GW Data'!Y28</f>
        <v>-3839</v>
      </c>
      <c r="AI31" s="64" t="n">
        <f aca="false">SUM(AC31:AH31)</f>
        <v>30190.2</v>
      </c>
      <c r="AJ31" s="66" t="n">
        <f aca="false">AI31-AB31</f>
        <v>7404.3842</v>
      </c>
      <c r="AK31" s="62" t="n">
        <f aca="false">'SW Data'!C29</f>
        <v>9390</v>
      </c>
      <c r="AL31" s="62" t="n">
        <f aca="false">AJ31-AK31</f>
        <v>-1985.6158</v>
      </c>
      <c r="AM31" s="65" t="n">
        <f aca="false">AVERAGE(AL27:AL31)</f>
        <v>-1839.63672</v>
      </c>
      <c r="AN31" s="58"/>
    </row>
    <row r="32" customFormat="false" ht="12.75" hidden="false" customHeight="false" outlineLevel="0" collapsed="false">
      <c r="A32" s="70" t="n">
        <f aca="false">A31+1</f>
        <v>2022</v>
      </c>
      <c r="B32" s="60" t="n">
        <f aca="false">'SW Data'!B30</f>
        <v>21129</v>
      </c>
      <c r="C32" s="61" t="n">
        <f aca="false">'SW Data'!C30</f>
        <v>8501</v>
      </c>
      <c r="D32" s="62" t="n">
        <f aca="false">B32-C32</f>
        <v>12628</v>
      </c>
      <c r="E32" s="62" t="n">
        <f aca="false">0.4*'SW Data'!D30</f>
        <v>2486.4</v>
      </c>
      <c r="F32" s="62" t="n">
        <f aca="false">0.6*'SW Data'!G30+'SW Data'!J30</f>
        <v>257.6</v>
      </c>
      <c r="G32" s="62" t="n">
        <f aca="false">'GW Data'!H29</f>
        <v>17903</v>
      </c>
      <c r="H32" s="62" t="n">
        <f aca="false">'GW Data'!H62</f>
        <v>0</v>
      </c>
      <c r="I32" s="63" t="n">
        <f aca="false">'GW Data'!H95+0.6*'SW Data'!D30</f>
        <v>5017.6</v>
      </c>
      <c r="J32" s="64" t="n">
        <f aca="false">SUM(D32:I32)</f>
        <v>38292.6</v>
      </c>
      <c r="K32" s="60" t="n">
        <f aca="false">'SW Data'!E30</f>
        <v>982</v>
      </c>
      <c r="L32" s="61" t="n">
        <f aca="false">0.6*'SW Data'!H30</f>
        <v>0</v>
      </c>
      <c r="M32" s="62" t="n">
        <f aca="false">'GW Data'!C29</f>
        <v>735</v>
      </c>
      <c r="N32" s="62" t="n">
        <f aca="false">'GW Data'!C62+'SW Data'!L30</f>
        <v>144</v>
      </c>
      <c r="O32" s="63" t="n">
        <f aca="false">'GW Data'!C95</f>
        <v>105</v>
      </c>
      <c r="P32" s="64" t="n">
        <f aca="false">SUM(K32:O32)</f>
        <v>1966</v>
      </c>
      <c r="Q32" s="60" t="n">
        <f aca="false">'SW Data'!F30</f>
        <v>0</v>
      </c>
      <c r="R32" s="61" t="n">
        <f aca="false">0.6*'SW Data'!I30+'SW Data'!K30</f>
        <v>0</v>
      </c>
      <c r="S32" s="62" t="n">
        <f aca="false">'GW Data'!R29+'GW Data'!T29</f>
        <v>12347</v>
      </c>
      <c r="T32" s="62" t="n">
        <f aca="false">'SW Data'!N30</f>
        <v>0</v>
      </c>
      <c r="U32" s="62" t="n">
        <f aca="false">'GW Data'!R62+'SW Data'!M30</f>
        <v>4496</v>
      </c>
      <c r="V32" s="63" t="n">
        <f aca="false">'GW Data'!R95</f>
        <v>820</v>
      </c>
      <c r="W32" s="65" t="n">
        <f aca="false">SUM(Q32:V32)</f>
        <v>17663</v>
      </c>
      <c r="X32" s="66" t="n">
        <f aca="false">'Table 1'!J32*$X$7</f>
        <v>8577.5424</v>
      </c>
      <c r="Y32" s="62" t="n">
        <f aca="false">'Table 1'!P32*$Y$7</f>
        <v>1543.31</v>
      </c>
      <c r="Z32" s="62" t="n">
        <f aca="false">'Table 1'!W32*$Z$7</f>
        <v>7842.372</v>
      </c>
      <c r="AA32" s="67" t="n">
        <f aca="false">'SW Data'!O30-'SW Data'!P30</f>
        <v>1270</v>
      </c>
      <c r="AB32" s="64" t="n">
        <f aca="false">SUM(X32:AA32)</f>
        <v>19233.2244</v>
      </c>
      <c r="AC32" s="66" t="n">
        <f aca="false">'Table 1'!F32+'Table 1'!G32</f>
        <v>18160.6</v>
      </c>
      <c r="AD32" s="62" t="n">
        <f aca="false">'Table 1'!L32+'Table 1'!M32</f>
        <v>735</v>
      </c>
      <c r="AE32" s="62" t="n">
        <f aca="false">SUM('Table 1'!R32:T32)</f>
        <v>12347</v>
      </c>
      <c r="AF32" s="61" t="n">
        <f aca="false">'GW Data'!E29+'GW Data'!P29</f>
        <v>482</v>
      </c>
      <c r="AG32" s="62" t="n">
        <f aca="false">'GW Data'!G29</f>
        <v>174</v>
      </c>
      <c r="AH32" s="62" t="n">
        <f aca="false">'GW Data'!I29+'GW Data'!J29+'GW Data'!K29+'GW Data'!L29+'GW Data'!Y29</f>
        <v>-5340</v>
      </c>
      <c r="AI32" s="64" t="n">
        <f aca="false">SUM(AC32:AH32)</f>
        <v>26558.6</v>
      </c>
      <c r="AJ32" s="66" t="n">
        <f aca="false">AI32-AB32</f>
        <v>7325.3756</v>
      </c>
      <c r="AK32" s="62" t="n">
        <f aca="false">'SW Data'!C30</f>
        <v>8501</v>
      </c>
      <c r="AL32" s="62" t="n">
        <f aca="false">AJ32-AK32</f>
        <v>-1175.6244</v>
      </c>
      <c r="AM32" s="65" t="n">
        <f aca="false">AVERAGE(AL28:AL32)</f>
        <v>-1577.14076</v>
      </c>
      <c r="AN32" s="58"/>
    </row>
    <row r="33" customFormat="false" ht="12.75" hidden="false" customHeight="false" outlineLevel="0" collapsed="false">
      <c r="A33" s="71" t="n">
        <f aca="false">A32+1</f>
        <v>2023</v>
      </c>
      <c r="B33" s="72" t="n">
        <f aca="false">'SW Data'!B31</f>
        <v>28618</v>
      </c>
      <c r="C33" s="73" t="n">
        <f aca="false">'SW Data'!C31</f>
        <v>12259</v>
      </c>
      <c r="D33" s="74" t="n">
        <f aca="false">B33-C33</f>
        <v>16359</v>
      </c>
      <c r="E33" s="74" t="n">
        <f aca="false">0.4*'SW Data'!D31</f>
        <v>1672.8</v>
      </c>
      <c r="F33" s="74" t="n">
        <f aca="false">0.6*'SW Data'!G31+'SW Data'!J31</f>
        <v>176.2</v>
      </c>
      <c r="G33" s="74" t="n">
        <f aca="false">'GW Data'!H30</f>
        <v>19062</v>
      </c>
      <c r="H33" s="74" t="n">
        <f aca="false">'GW Data'!H63</f>
        <v>0</v>
      </c>
      <c r="I33" s="75" t="n">
        <f aca="false">'GW Data'!H96+0.6*'SW Data'!D31</f>
        <v>3838.2</v>
      </c>
      <c r="J33" s="76" t="n">
        <f aca="false">SUM(D33:I33)</f>
        <v>41108.2</v>
      </c>
      <c r="K33" s="72" t="n">
        <f aca="false">'SW Data'!E31</f>
        <v>1678</v>
      </c>
      <c r="L33" s="73" t="n">
        <f aca="false">0.6*'SW Data'!H31</f>
        <v>0</v>
      </c>
      <c r="M33" s="74" t="n">
        <f aca="false">'GW Data'!C30</f>
        <v>2215</v>
      </c>
      <c r="N33" s="74" t="n">
        <f aca="false">'GW Data'!C63+'SW Data'!L31</f>
        <v>287</v>
      </c>
      <c r="O33" s="75" t="n">
        <f aca="false">'GW Data'!C96</f>
        <v>220</v>
      </c>
      <c r="P33" s="76" t="n">
        <f aca="false">SUM(K33:O33)</f>
        <v>4400</v>
      </c>
      <c r="Q33" s="72" t="n">
        <f aca="false">'SW Data'!F31</f>
        <v>48</v>
      </c>
      <c r="R33" s="73" t="n">
        <f aca="false">0.6*'SW Data'!I31+'SW Data'!K31</f>
        <v>0</v>
      </c>
      <c r="S33" s="74" t="n">
        <f aca="false">'GW Data'!R30+'GW Data'!T30</f>
        <v>16007</v>
      </c>
      <c r="T33" s="74" t="n">
        <f aca="false">'SW Data'!N31</f>
        <v>0</v>
      </c>
      <c r="U33" s="74" t="n">
        <f aca="false">'GW Data'!R63+'SW Data'!M31</f>
        <v>8223</v>
      </c>
      <c r="V33" s="75" t="n">
        <f aca="false">'GW Data'!R96</f>
        <v>1103</v>
      </c>
      <c r="W33" s="77" t="n">
        <f aca="false">SUM(Q33:V33)</f>
        <v>25381</v>
      </c>
      <c r="X33" s="78" t="n">
        <f aca="false">'Table 1'!J33*$X$7</f>
        <v>9208.2368</v>
      </c>
      <c r="Y33" s="74" t="n">
        <f aca="false">'Table 1'!P33*$Y$7</f>
        <v>3454</v>
      </c>
      <c r="Z33" s="74" t="n">
        <f aca="false">'Table 1'!W33*$Z$7</f>
        <v>11269.164</v>
      </c>
      <c r="AA33" s="79" t="n">
        <f aca="false">'SW Data'!O31-'SW Data'!P31</f>
        <v>1680</v>
      </c>
      <c r="AB33" s="76" t="n">
        <f aca="false">SUM(X33:AA33)</f>
        <v>25611.4008</v>
      </c>
      <c r="AC33" s="78" t="n">
        <f aca="false">'Table 1'!F33+'Table 1'!G33</f>
        <v>19238.2</v>
      </c>
      <c r="AD33" s="74" t="n">
        <f aca="false">'Table 1'!L33+'Table 1'!M33</f>
        <v>2215</v>
      </c>
      <c r="AE33" s="74" t="n">
        <f aca="false">SUM('Table 1'!R33:T33)</f>
        <v>16007</v>
      </c>
      <c r="AF33" s="73" t="n">
        <f aca="false">'GW Data'!E30+'GW Data'!P30</f>
        <v>533</v>
      </c>
      <c r="AG33" s="74" t="n">
        <f aca="false">'GW Data'!G30</f>
        <v>166</v>
      </c>
      <c r="AH33" s="74" t="n">
        <f aca="false">'GW Data'!I30+'GW Data'!J30+'GW Data'!K30+'GW Data'!L30+'GW Data'!Y30</f>
        <v>-43</v>
      </c>
      <c r="AI33" s="76" t="n">
        <f aca="false">SUM(AC33:AH33)</f>
        <v>38116.2</v>
      </c>
      <c r="AJ33" s="78" t="n">
        <f aca="false">AI33-AB33</f>
        <v>12504.7992</v>
      </c>
      <c r="AK33" s="74" t="n">
        <f aca="false">'SW Data'!C31</f>
        <v>12259</v>
      </c>
      <c r="AL33" s="74" t="n">
        <f aca="false">AJ33-AK33</f>
        <v>245.799199999998</v>
      </c>
      <c r="AM33" s="77" t="n">
        <f aca="false">AVERAGE(AL29:AL33)</f>
        <v>-1085.91748</v>
      </c>
      <c r="AN33" s="58"/>
    </row>
    <row r="34" customFormat="false" ht="12.75" hidden="false" customHeight="false" outlineLevel="0" collapsed="false">
      <c r="A34" s="80" t="n">
        <f aca="false">A33+1</f>
        <v>2024</v>
      </c>
      <c r="B34" s="81" t="n">
        <f aca="false">'SW Data'!B32</f>
        <v>25000</v>
      </c>
      <c r="C34" s="82" t="n">
        <f aca="false">'SW Data'!C32</f>
        <v>11000</v>
      </c>
      <c r="D34" s="83" t="n">
        <f aca="false">B34-C34</f>
        <v>14000</v>
      </c>
      <c r="E34" s="83" t="n">
        <f aca="false">0.4*'SW Data'!D32</f>
        <v>2000</v>
      </c>
      <c r="F34" s="83" t="n">
        <f aca="false">0.6*'SW Data'!G32+'SW Data'!J32</f>
        <v>170</v>
      </c>
      <c r="G34" s="83" t="n">
        <f aca="false">'GW Data'!H31</f>
        <v>19048</v>
      </c>
      <c r="H34" s="83" t="n">
        <f aca="false">'GW Data'!H64</f>
        <v>0</v>
      </c>
      <c r="I34" s="84" t="n">
        <f aca="false">'GW Data'!H97+0.6*'SW Data'!D32</f>
        <v>4349</v>
      </c>
      <c r="J34" s="85" t="n">
        <f aca="false">SUM(D34:I34)</f>
        <v>39567</v>
      </c>
      <c r="K34" s="81" t="n">
        <f aca="false">'SW Data'!E32</f>
        <v>1500</v>
      </c>
      <c r="L34" s="82" t="n">
        <f aca="false">0.6*'SW Data'!H32</f>
        <v>0</v>
      </c>
      <c r="M34" s="83" t="n">
        <f aca="false">'GW Data'!C31</f>
        <v>2335</v>
      </c>
      <c r="N34" s="83" t="n">
        <f aca="false">'GW Data'!C64+'SW Data'!L32</f>
        <v>151</v>
      </c>
      <c r="O34" s="84" t="n">
        <f aca="false">'GW Data'!C97</f>
        <v>102</v>
      </c>
      <c r="P34" s="85" t="n">
        <f aca="false">SUM(K34:O34)</f>
        <v>4088</v>
      </c>
      <c r="Q34" s="81" t="n">
        <f aca="false">'SW Data'!F32</f>
        <v>0</v>
      </c>
      <c r="R34" s="82" t="n">
        <f aca="false">0.6*'SW Data'!I32+'SW Data'!K32</f>
        <v>0</v>
      </c>
      <c r="S34" s="83" t="n">
        <f aca="false">'GW Data'!R31+'GW Data'!T31</f>
        <v>13698</v>
      </c>
      <c r="T34" s="83" t="n">
        <f aca="false">'SW Data'!N32</f>
        <v>0</v>
      </c>
      <c r="U34" s="83" t="n">
        <f aca="false">'GW Data'!R64+'SW Data'!M32</f>
        <v>4222</v>
      </c>
      <c r="V34" s="84" t="n">
        <f aca="false">'GW Data'!R97</f>
        <v>903</v>
      </c>
      <c r="W34" s="86" t="n">
        <f aca="false">SUM(Q34:V34)</f>
        <v>18823</v>
      </c>
      <c r="X34" s="87" t="n">
        <f aca="false">'Table 1'!J34*$X$7</f>
        <v>8863.008</v>
      </c>
      <c r="Y34" s="83" t="n">
        <f aca="false">'Table 1'!P34*$Y$7</f>
        <v>3209.08</v>
      </c>
      <c r="Z34" s="83" t="n">
        <f aca="false">'Table 1'!W34*$Z$7</f>
        <v>8357.412</v>
      </c>
      <c r="AA34" s="88" t="n">
        <f aca="false">'SW Data'!O32-'SW Data'!P32</f>
        <v>106</v>
      </c>
      <c r="AB34" s="85" t="n">
        <f aca="false">SUM(X34:AA34)</f>
        <v>20535.5</v>
      </c>
      <c r="AC34" s="87" t="n">
        <f aca="false">'Table 1'!F34+'Table 1'!G34</f>
        <v>19218</v>
      </c>
      <c r="AD34" s="83" t="n">
        <f aca="false">'Table 1'!L34+'Table 1'!M34</f>
        <v>2335</v>
      </c>
      <c r="AE34" s="83" t="n">
        <f aca="false">SUM('Table 1'!R34:T34)</f>
        <v>13698</v>
      </c>
      <c r="AF34" s="82" t="n">
        <f aca="false">'GW Data'!E31+'GW Data'!P31</f>
        <v>570</v>
      </c>
      <c r="AG34" s="83" t="n">
        <f aca="false">'GW Data'!G31</f>
        <v>157</v>
      </c>
      <c r="AH34" s="83" t="n">
        <f aca="false">'GW Data'!I31+'GW Data'!J31+'GW Data'!K31+'GW Data'!L31+'GW Data'!Y31</f>
        <v>-3806</v>
      </c>
      <c r="AI34" s="85" t="n">
        <f aca="false">SUM(AC34:AH34)</f>
        <v>32172</v>
      </c>
      <c r="AJ34" s="87" t="n">
        <f aca="false">AI34-AB34</f>
        <v>11636.5</v>
      </c>
      <c r="AK34" s="83" t="n">
        <f aca="false">'SW Data'!C32</f>
        <v>11000</v>
      </c>
      <c r="AL34" s="83" t="n">
        <f aca="false">AJ34-AK34</f>
        <v>636.5</v>
      </c>
      <c r="AM34" s="86" t="n">
        <f aca="false">AVERAGE(AL30:AL34)</f>
        <v>-1153.8882</v>
      </c>
      <c r="AN34" s="58"/>
    </row>
    <row r="35" customFormat="false" ht="12.75" hidden="false" customHeight="false" outlineLevel="0" collapsed="false">
      <c r="A35" s="48" t="n">
        <f aca="false">A34+1</f>
        <v>2025</v>
      </c>
      <c r="B35" s="49" t="n">
        <f aca="false">'SW Data'!B33</f>
        <v>0</v>
      </c>
      <c r="C35" s="50" t="n">
        <f aca="false">'SW Data'!C33</f>
        <v>0</v>
      </c>
      <c r="D35" s="51" t="n">
        <f aca="false">B35-C35</f>
        <v>0</v>
      </c>
      <c r="E35" s="51" t="n">
        <f aca="false">0.4*'SW Data'!D33</f>
        <v>0</v>
      </c>
      <c r="F35" s="51" t="n">
        <f aca="false">0.6*'SW Data'!G33+'SW Data'!J33</f>
        <v>0</v>
      </c>
      <c r="G35" s="51" t="n">
        <f aca="false">'GW Data'!H32</f>
        <v>0</v>
      </c>
      <c r="H35" s="51" t="n">
        <f aca="false">'GW Data'!H65</f>
        <v>0</v>
      </c>
      <c r="I35" s="52" t="n">
        <f aca="false">'GW Data'!H98+0.6*'SW Data'!D33</f>
        <v>0</v>
      </c>
      <c r="J35" s="53" t="n">
        <f aca="false">SUM(D35:I35)</f>
        <v>0</v>
      </c>
      <c r="K35" s="49" t="n">
        <f aca="false">'SW Data'!E33</f>
        <v>0</v>
      </c>
      <c r="L35" s="50" t="n">
        <f aca="false">0.6*'SW Data'!H33</f>
        <v>0</v>
      </c>
      <c r="M35" s="51" t="n">
        <f aca="false">'GW Data'!C32</f>
        <v>0</v>
      </c>
      <c r="N35" s="51" t="n">
        <f aca="false">'GW Data'!C65+'SW Data'!L33</f>
        <v>0</v>
      </c>
      <c r="O35" s="52" t="n">
        <f aca="false">'GW Data'!C98</f>
        <v>0</v>
      </c>
      <c r="P35" s="53" t="n">
        <f aca="false">SUM(K35:O35)</f>
        <v>0</v>
      </c>
      <c r="Q35" s="49" t="n">
        <f aca="false">'SW Data'!F33</f>
        <v>0</v>
      </c>
      <c r="R35" s="50" t="n">
        <f aca="false">0.6*'SW Data'!I33+'SW Data'!K33</f>
        <v>0</v>
      </c>
      <c r="S35" s="51" t="n">
        <f aca="false">'GW Data'!R32+'GW Data'!T32</f>
        <v>0</v>
      </c>
      <c r="T35" s="51" t="n">
        <f aca="false">'SW Data'!N33</f>
        <v>0</v>
      </c>
      <c r="U35" s="51" t="n">
        <f aca="false">'GW Data'!R65+'SW Data'!M33</f>
        <v>0</v>
      </c>
      <c r="V35" s="52" t="n">
        <f aca="false">'GW Data'!R98</f>
        <v>0</v>
      </c>
      <c r="W35" s="54" t="n">
        <f aca="false">SUM(Q35:V35)</f>
        <v>0</v>
      </c>
      <c r="X35" s="55" t="n">
        <f aca="false">'Table 1'!J35*$X$7</f>
        <v>0</v>
      </c>
      <c r="Y35" s="51" t="n">
        <f aca="false">'Table 1'!P35*$Y$7</f>
        <v>0</v>
      </c>
      <c r="Z35" s="51" t="n">
        <f aca="false">'Table 1'!W35*$Z$7</f>
        <v>0</v>
      </c>
      <c r="AA35" s="56" t="n">
        <f aca="false">'SW Data'!O33-'SW Data'!P33</f>
        <v>0</v>
      </c>
      <c r="AB35" s="53" t="n">
        <f aca="false">SUM(X35:AA35)</f>
        <v>0</v>
      </c>
      <c r="AC35" s="55" t="n">
        <f aca="false">'Table 1'!F35+'Table 1'!G35</f>
        <v>0</v>
      </c>
      <c r="AD35" s="51" t="n">
        <f aca="false">'Table 1'!L35+'Table 1'!M35</f>
        <v>0</v>
      </c>
      <c r="AE35" s="51" t="n">
        <f aca="false">SUM('Table 1'!R35:T35)</f>
        <v>0</v>
      </c>
      <c r="AF35" s="50" t="n">
        <f aca="false">'GW Data'!E32+'GW Data'!P32</f>
        <v>0</v>
      </c>
      <c r="AG35" s="51" t="n">
        <f aca="false">'GW Data'!G32</f>
        <v>0</v>
      </c>
      <c r="AH35" s="51" t="n">
        <f aca="false">'GW Data'!I32+'GW Data'!J32+'GW Data'!K32+'GW Data'!L32+'GW Data'!Y32</f>
        <v>0</v>
      </c>
      <c r="AI35" s="53" t="n">
        <f aca="false">SUM(AC35:AH35)</f>
        <v>0</v>
      </c>
      <c r="AJ35" s="55" t="n">
        <f aca="false">AI35-AB35</f>
        <v>0</v>
      </c>
      <c r="AK35" s="51" t="n">
        <f aca="false">'SW Data'!C33</f>
        <v>0</v>
      </c>
      <c r="AL35" s="51" t="n">
        <f aca="false">AJ35-AK35</f>
        <v>0</v>
      </c>
      <c r="AM35" s="54" t="n">
        <f aca="false">AVERAGE(AL31:AL35)</f>
        <v>-455.7882</v>
      </c>
      <c r="AN35" s="58"/>
    </row>
    <row r="36" customFormat="false" ht="12.75" hidden="false" customHeight="false" outlineLevel="0" collapsed="false">
      <c r="A36" s="89" t="n">
        <f aca="false">A35+1</f>
        <v>2026</v>
      </c>
      <c r="B36" s="90" t="n">
        <f aca="false">'SW Data'!B34</f>
        <v>0</v>
      </c>
      <c r="C36" s="91" t="n">
        <f aca="false">'SW Data'!C34</f>
        <v>0</v>
      </c>
      <c r="D36" s="92" t="n">
        <f aca="false">B36-C36</f>
        <v>0</v>
      </c>
      <c r="E36" s="92" t="n">
        <f aca="false">0.4*'SW Data'!D34</f>
        <v>0</v>
      </c>
      <c r="F36" s="92" t="n">
        <f aca="false">0.6*'SW Data'!G34+'SW Data'!J34</f>
        <v>0</v>
      </c>
      <c r="G36" s="92" t="n">
        <f aca="false">'GW Data'!H33</f>
        <v>0</v>
      </c>
      <c r="H36" s="92" t="n">
        <f aca="false">'GW Data'!H66</f>
        <v>0</v>
      </c>
      <c r="I36" s="93" t="n">
        <f aca="false">'GW Data'!H99+0.6*'SW Data'!D34</f>
        <v>0</v>
      </c>
      <c r="J36" s="94" t="n">
        <f aca="false">SUM(D36:I36)</f>
        <v>0</v>
      </c>
      <c r="K36" s="90" t="n">
        <f aca="false">'SW Data'!E34</f>
        <v>0</v>
      </c>
      <c r="L36" s="91" t="n">
        <f aca="false">0.6*'SW Data'!H34</f>
        <v>0</v>
      </c>
      <c r="M36" s="92" t="n">
        <f aca="false">'GW Data'!C33</f>
        <v>0</v>
      </c>
      <c r="N36" s="92" t="n">
        <f aca="false">'GW Data'!C66+'SW Data'!L34</f>
        <v>0</v>
      </c>
      <c r="O36" s="93" t="n">
        <f aca="false">'GW Data'!C99</f>
        <v>0</v>
      </c>
      <c r="P36" s="94" t="n">
        <f aca="false">SUM(K36:O36)</f>
        <v>0</v>
      </c>
      <c r="Q36" s="90" t="n">
        <f aca="false">'SW Data'!F34</f>
        <v>0</v>
      </c>
      <c r="R36" s="91" t="n">
        <f aca="false">0.6*'SW Data'!I34+'SW Data'!K34</f>
        <v>0</v>
      </c>
      <c r="S36" s="92" t="n">
        <f aca="false">'GW Data'!R33+'GW Data'!T33</f>
        <v>0</v>
      </c>
      <c r="T36" s="92" t="n">
        <f aca="false">'SW Data'!N34</f>
        <v>0</v>
      </c>
      <c r="U36" s="92" t="n">
        <f aca="false">'GW Data'!R66+'SW Data'!M34</f>
        <v>0</v>
      </c>
      <c r="V36" s="93" t="n">
        <f aca="false">'GW Data'!R99</f>
        <v>0</v>
      </c>
      <c r="W36" s="95" t="n">
        <f aca="false">SUM(Q36:V36)</f>
        <v>0</v>
      </c>
      <c r="X36" s="96" t="n">
        <f aca="false">'Table 1'!J36*$X$7</f>
        <v>0</v>
      </c>
      <c r="Y36" s="92" t="n">
        <f aca="false">'Table 1'!P36*$Y$7</f>
        <v>0</v>
      </c>
      <c r="Z36" s="92" t="n">
        <f aca="false">'Table 1'!W36*$Z$7</f>
        <v>0</v>
      </c>
      <c r="AA36" s="97" t="n">
        <f aca="false">'SW Data'!O34-'SW Data'!P34</f>
        <v>0</v>
      </c>
      <c r="AB36" s="94" t="n">
        <f aca="false">SUM(X36:AA36)</f>
        <v>0</v>
      </c>
      <c r="AC36" s="96" t="n">
        <f aca="false">'Table 1'!F36+'Table 1'!G36</f>
        <v>0</v>
      </c>
      <c r="AD36" s="92" t="n">
        <f aca="false">'Table 1'!L36+'Table 1'!M36</f>
        <v>0</v>
      </c>
      <c r="AE36" s="92" t="n">
        <f aca="false">SUM('Table 1'!R36:T36)</f>
        <v>0</v>
      </c>
      <c r="AF36" s="91" t="n">
        <f aca="false">'GW Data'!E33+'GW Data'!P33</f>
        <v>0</v>
      </c>
      <c r="AG36" s="92" t="n">
        <f aca="false">'GW Data'!G33</f>
        <v>0</v>
      </c>
      <c r="AH36" s="92" t="n">
        <f aca="false">'GW Data'!I33+'GW Data'!J33+'GW Data'!K33+'GW Data'!L33+'GW Data'!Y33</f>
        <v>0</v>
      </c>
      <c r="AI36" s="94" t="n">
        <f aca="false">SUM(AC36:AH36)</f>
        <v>0</v>
      </c>
      <c r="AJ36" s="96" t="n">
        <f aca="false">AI36-AB36</f>
        <v>0</v>
      </c>
      <c r="AK36" s="92" t="n">
        <f aca="false">'SW Data'!C34</f>
        <v>0</v>
      </c>
      <c r="AL36" s="92" t="n">
        <f aca="false">AJ36-AK36</f>
        <v>0</v>
      </c>
      <c r="AM36" s="95" t="n">
        <f aca="false">AVERAGE(AL32:AL36)</f>
        <v>-58.6650400000006</v>
      </c>
      <c r="AN36" s="58"/>
    </row>
    <row r="37" customFormat="false" ht="13.5" hidden="false" customHeight="false" outlineLevel="0" collapsed="false">
      <c r="A37" s="98" t="n">
        <f aca="false">A36+1</f>
        <v>2027</v>
      </c>
      <c r="B37" s="99" t="n">
        <f aca="false">'SW Data'!B35</f>
        <v>0</v>
      </c>
      <c r="C37" s="100" t="n">
        <f aca="false">'SW Data'!C35</f>
        <v>0</v>
      </c>
      <c r="D37" s="101" t="n">
        <f aca="false">B37-C37</f>
        <v>0</v>
      </c>
      <c r="E37" s="101" t="n">
        <f aca="false">0.4*'SW Data'!D35</f>
        <v>0</v>
      </c>
      <c r="F37" s="101" t="n">
        <f aca="false">0.6*'SW Data'!G35+'SW Data'!J35</f>
        <v>0</v>
      </c>
      <c r="G37" s="101" t="n">
        <f aca="false">'GW Data'!H34</f>
        <v>0</v>
      </c>
      <c r="H37" s="101" t="n">
        <f aca="false">'GW Data'!H67</f>
        <v>0</v>
      </c>
      <c r="I37" s="102" t="n">
        <f aca="false">'GW Data'!H100+0.6*'SW Data'!D35</f>
        <v>0</v>
      </c>
      <c r="J37" s="103" t="n">
        <f aca="false">SUM(D37:I37)</f>
        <v>0</v>
      </c>
      <c r="K37" s="99" t="n">
        <f aca="false">'SW Data'!E35</f>
        <v>0</v>
      </c>
      <c r="L37" s="100" t="n">
        <f aca="false">0.6*'SW Data'!H35</f>
        <v>0</v>
      </c>
      <c r="M37" s="101" t="n">
        <f aca="false">'GW Data'!C34</f>
        <v>0</v>
      </c>
      <c r="N37" s="101" t="n">
        <f aca="false">'GW Data'!C67+'SW Data'!L35</f>
        <v>0</v>
      </c>
      <c r="O37" s="102" t="n">
        <f aca="false">'GW Data'!C100</f>
        <v>0</v>
      </c>
      <c r="P37" s="103" t="n">
        <f aca="false">SUM(K37:O37)</f>
        <v>0</v>
      </c>
      <c r="Q37" s="99" t="n">
        <f aca="false">'SW Data'!F35</f>
        <v>0</v>
      </c>
      <c r="R37" s="100" t="n">
        <f aca="false">0.6*'SW Data'!I35+'SW Data'!K35</f>
        <v>0</v>
      </c>
      <c r="S37" s="101" t="n">
        <f aca="false">'GW Data'!R34+'GW Data'!T34</f>
        <v>0</v>
      </c>
      <c r="T37" s="101" t="n">
        <f aca="false">'SW Data'!N35</f>
        <v>0</v>
      </c>
      <c r="U37" s="101" t="n">
        <f aca="false">'GW Data'!R67+'SW Data'!M35</f>
        <v>0</v>
      </c>
      <c r="V37" s="102" t="n">
        <f aca="false">'GW Data'!R100</f>
        <v>0</v>
      </c>
      <c r="W37" s="104" t="n">
        <f aca="false">SUM(Q37:V37)</f>
        <v>0</v>
      </c>
      <c r="X37" s="105" t="n">
        <f aca="false">'Table 1'!J37*$X$7</f>
        <v>0</v>
      </c>
      <c r="Y37" s="101" t="n">
        <f aca="false">'Table 1'!P37*$Y$7</f>
        <v>0</v>
      </c>
      <c r="Z37" s="101" t="n">
        <f aca="false">'Table 1'!W37*$Z$7</f>
        <v>0</v>
      </c>
      <c r="AA37" s="106" t="n">
        <f aca="false">'SW Data'!O35-'SW Data'!P35</f>
        <v>0</v>
      </c>
      <c r="AB37" s="103" t="n">
        <f aca="false">SUM(X37:AA37)</f>
        <v>0</v>
      </c>
      <c r="AC37" s="105" t="n">
        <f aca="false">'Table 1'!F37+'Table 1'!G37</f>
        <v>0</v>
      </c>
      <c r="AD37" s="101" t="n">
        <f aca="false">'Table 1'!L37+'Table 1'!M37</f>
        <v>0</v>
      </c>
      <c r="AE37" s="101" t="n">
        <f aca="false">SUM('Table 1'!R37:T37)</f>
        <v>0</v>
      </c>
      <c r="AF37" s="100" t="n">
        <f aca="false">'GW Data'!E34+'GW Data'!P34</f>
        <v>0</v>
      </c>
      <c r="AG37" s="101" t="n">
        <f aca="false">'GW Data'!G34</f>
        <v>0</v>
      </c>
      <c r="AH37" s="101" t="n">
        <f aca="false">'GW Data'!I34+'GW Data'!J34+'GW Data'!K34+'GW Data'!L34+'GW Data'!Y34</f>
        <v>0</v>
      </c>
      <c r="AI37" s="103" t="n">
        <f aca="false">SUM(AC37:AH37)</f>
        <v>0</v>
      </c>
      <c r="AJ37" s="105" t="n">
        <f aca="false">AI37-AB37</f>
        <v>0</v>
      </c>
      <c r="AK37" s="101" t="n">
        <f aca="false">'SW Data'!C35</f>
        <v>0</v>
      </c>
      <c r="AL37" s="101" t="n">
        <f aca="false">AJ37-AK37</f>
        <v>0</v>
      </c>
      <c r="AM37" s="104" t="n">
        <f aca="false">AVERAGE(AL33:AL37)</f>
        <v>176.45984</v>
      </c>
      <c r="AN37" s="58"/>
    </row>
  </sheetData>
  <mergeCells count="20">
    <mergeCell ref="B2:P2"/>
    <mergeCell ref="Q2:AB2"/>
    <mergeCell ref="AC2:AM2"/>
    <mergeCell ref="B3:P3"/>
    <mergeCell ref="Q3:AB3"/>
    <mergeCell ref="AC3:AM3"/>
    <mergeCell ref="B4:P4"/>
    <mergeCell ref="Q4:AB4"/>
    <mergeCell ref="AC4:AM4"/>
    <mergeCell ref="B6:J6"/>
    <mergeCell ref="K6:P6"/>
    <mergeCell ref="Q6:W6"/>
    <mergeCell ref="X6:AB6"/>
    <mergeCell ref="AC6:AI6"/>
    <mergeCell ref="AJ6:AM7"/>
    <mergeCell ref="C7:I7"/>
    <mergeCell ref="L7:O7"/>
    <mergeCell ref="R7:V7"/>
    <mergeCell ref="AC7:AE7"/>
    <mergeCell ref="AF7:AH7"/>
  </mergeCells>
  <printOptions headings="false" gridLines="false" gridLinesSet="true" horizontalCentered="true" verticalCentered="false"/>
  <pageMargins left="0.370138888888889" right="0.190277777777778" top="0.401388888888889" bottom="0.4" header="0.511805555555555" footer="0.159722222222222"/>
  <pageSetup paperSize="1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&amp;R&amp;8&amp;F,  &amp;A,  &amp;D</oddFooter>
  </headerFooter>
  <colBreaks count="2" manualBreakCount="2">
    <brk id="16" man="true" max="65535" min="0"/>
    <brk id="28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S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7" topLeftCell="B8" activePane="bottomRight" state="frozen"/>
      <selection pane="topLeft" activeCell="A1" activeCellId="0" sqref="A1"/>
      <selection pane="topRight" activeCell="B1" activeCellId="0" sqref="B1"/>
      <selection pane="bottomLeft" activeCell="A8" activeCellId="0" sqref="A8"/>
      <selection pane="bottomRight" activeCell="B34" activeCellId="0" sqref="B34"/>
    </sheetView>
  </sheetViews>
  <sheetFormatPr defaultColWidth="8.4453125" defaultRowHeight="12.75" zeroHeight="false" outlineLevelRow="0" outlineLevelCol="0"/>
  <cols>
    <col collapsed="false" customWidth="true" hidden="false" outlineLevel="0" max="1" min="1" style="0" width="8.86"/>
    <col collapsed="false" customWidth="true" hidden="false" outlineLevel="0" max="2" min="2" style="0" width="11.71"/>
    <col collapsed="false" customWidth="true" hidden="false" outlineLevel="0" max="3" min="3" style="0" width="11.57"/>
    <col collapsed="false" customWidth="true" hidden="false" outlineLevel="0" max="4" min="4" style="0" width="10.29"/>
    <col collapsed="false" customWidth="true" hidden="false" outlineLevel="0" max="5" min="5" style="0" width="9.85"/>
    <col collapsed="false" customWidth="true" hidden="false" outlineLevel="0" max="6" min="6" style="0" width="10.85"/>
    <col collapsed="false" customWidth="true" hidden="false" outlineLevel="0" max="7" min="7" style="0" width="11.57"/>
    <col collapsed="false" customWidth="true" hidden="false" outlineLevel="0" max="12" min="8" style="0" width="9.85"/>
    <col collapsed="false" customWidth="true" hidden="false" outlineLevel="0" max="13" min="13" style="0" width="13.14"/>
    <col collapsed="false" customWidth="true" hidden="false" outlineLevel="0" max="14" min="14" style="0" width="10.58"/>
    <col collapsed="false" customWidth="true" hidden="false" outlineLevel="0" max="15" min="15" style="0" width="13.29"/>
    <col collapsed="false" customWidth="true" hidden="false" outlineLevel="0" max="17" min="16" style="0" width="16.57"/>
  </cols>
  <sheetData>
    <row r="1" customFormat="false" ht="23.25" hidden="false" customHeight="false" outlineLevel="0" collapsed="false">
      <c r="A1" s="4" t="s">
        <v>47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customFormat="false" ht="18" hidden="false" customHeight="false" outlineLevel="0" collapsed="false">
      <c r="A2" s="6" t="s">
        <v>48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Format="false" ht="12.75" hidden="false" customHeight="false" outlineLevel="0" collapsed="false">
      <c r="A3" s="7" t="s">
        <v>49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5" customFormat="false" ht="12.75" hidden="false" customHeight="true" outlineLevel="0" collapsed="false">
      <c r="B5" s="107" t="s">
        <v>50</v>
      </c>
      <c r="C5" s="107"/>
      <c r="D5" s="107"/>
      <c r="E5" s="107"/>
      <c r="F5" s="107"/>
      <c r="G5" s="108" t="s">
        <v>51</v>
      </c>
      <c r="H5" s="108"/>
      <c r="I5" s="108"/>
      <c r="J5" s="109" t="s">
        <v>52</v>
      </c>
      <c r="K5" s="109"/>
      <c r="L5" s="109"/>
      <c r="M5" s="109"/>
      <c r="N5" s="109"/>
      <c r="O5" s="110" t="s">
        <v>53</v>
      </c>
      <c r="P5" s="110"/>
      <c r="Q5" s="110"/>
    </row>
    <row r="6" customFormat="false" ht="82.9" hidden="false" customHeight="true" outlineLevel="0" collapsed="false">
      <c r="A6" s="111" t="s">
        <v>54</v>
      </c>
      <c r="B6" s="112" t="s">
        <v>55</v>
      </c>
      <c r="C6" s="113" t="s">
        <v>56</v>
      </c>
      <c r="D6" s="113" t="s">
        <v>57</v>
      </c>
      <c r="E6" s="113" t="s">
        <v>58</v>
      </c>
      <c r="F6" s="114" t="s">
        <v>59</v>
      </c>
      <c r="G6" s="112" t="s">
        <v>60</v>
      </c>
      <c r="H6" s="113" t="s">
        <v>61</v>
      </c>
      <c r="I6" s="114" t="s">
        <v>62</v>
      </c>
      <c r="J6" s="112" t="s">
        <v>63</v>
      </c>
      <c r="K6" s="113" t="s">
        <v>64</v>
      </c>
      <c r="L6" s="113" t="s">
        <v>65</v>
      </c>
      <c r="M6" s="113" t="s">
        <v>66</v>
      </c>
      <c r="N6" s="114" t="s">
        <v>67</v>
      </c>
      <c r="O6" s="113" t="s">
        <v>68</v>
      </c>
      <c r="P6" s="114" t="s">
        <v>69</v>
      </c>
      <c r="Q6" s="114" t="s">
        <v>70</v>
      </c>
    </row>
    <row r="7" customFormat="false" ht="12.75" hidden="false" customHeight="false" outlineLevel="0" collapsed="false">
      <c r="A7" s="115" t="n">
        <v>1</v>
      </c>
      <c r="B7" s="42" t="n">
        <f aca="false">A7+1</f>
        <v>2</v>
      </c>
      <c r="C7" s="43" t="n">
        <f aca="false">B7+1</f>
        <v>3</v>
      </c>
      <c r="D7" s="43" t="n">
        <f aca="false">C7+1</f>
        <v>4</v>
      </c>
      <c r="E7" s="43" t="n">
        <f aca="false">D7+1</f>
        <v>5</v>
      </c>
      <c r="F7" s="44" t="n">
        <f aca="false">E7+1</f>
        <v>6</v>
      </c>
      <c r="G7" s="42" t="n">
        <f aca="false">F7+1</f>
        <v>7</v>
      </c>
      <c r="H7" s="43" t="n">
        <f aca="false">G7+1</f>
        <v>8</v>
      </c>
      <c r="I7" s="44" t="n">
        <f aca="false">H7+1</f>
        <v>9</v>
      </c>
      <c r="J7" s="42" t="n">
        <f aca="false">I7+1</f>
        <v>10</v>
      </c>
      <c r="K7" s="43" t="n">
        <f aca="false">J7+1</f>
        <v>11</v>
      </c>
      <c r="L7" s="43" t="n">
        <f aca="false">K7+1</f>
        <v>12</v>
      </c>
      <c r="M7" s="43" t="n">
        <f aca="false">L7+1</f>
        <v>13</v>
      </c>
      <c r="N7" s="44" t="n">
        <f aca="false">M7+1</f>
        <v>14</v>
      </c>
      <c r="O7" s="43" t="n">
        <f aca="false">N7+1</f>
        <v>15</v>
      </c>
      <c r="P7" s="44" t="n">
        <f aca="false">O7+1</f>
        <v>16</v>
      </c>
      <c r="Q7" s="44" t="n">
        <f aca="false">P7+1</f>
        <v>17</v>
      </c>
    </row>
    <row r="8" customFormat="false" ht="12.75" hidden="false" customHeight="false" outlineLevel="0" collapsed="false">
      <c r="A8" s="116" t="n">
        <v>2000</v>
      </c>
      <c r="B8" s="117" t="n">
        <v>19435</v>
      </c>
      <c r="C8" s="118" t="n">
        <v>0</v>
      </c>
      <c r="D8" s="118" t="n">
        <v>5921</v>
      </c>
      <c r="E8" s="118" t="n">
        <v>3630.86</v>
      </c>
      <c r="F8" s="119" t="n">
        <v>4854.65</v>
      </c>
      <c r="G8" s="50" t="n">
        <v>5203</v>
      </c>
      <c r="H8" s="51" t="n">
        <v>0</v>
      </c>
      <c r="I8" s="52" t="n">
        <v>4554</v>
      </c>
      <c r="J8" s="117" t="n">
        <v>0</v>
      </c>
      <c r="K8" s="118" t="n">
        <v>0</v>
      </c>
      <c r="L8" s="118" t="n">
        <v>0</v>
      </c>
      <c r="M8" s="118" t="n">
        <v>13</v>
      </c>
      <c r="N8" s="119" t="n">
        <v>5556.6</v>
      </c>
      <c r="O8" s="118" t="n">
        <v>1940</v>
      </c>
      <c r="P8" s="120" t="n">
        <v>0</v>
      </c>
      <c r="Q8" s="121"/>
      <c r="R8" s="62"/>
    </row>
    <row r="9" customFormat="false" ht="12.75" hidden="false" customHeight="false" outlineLevel="0" collapsed="false">
      <c r="A9" s="122" t="n">
        <f aca="false">A8+1</f>
        <v>2001</v>
      </c>
      <c r="B9" s="123" t="n">
        <v>19751.57</v>
      </c>
      <c r="C9" s="124" t="n">
        <v>0</v>
      </c>
      <c r="D9" s="124" t="n">
        <v>5011</v>
      </c>
      <c r="E9" s="124" t="n">
        <v>552.74</v>
      </c>
      <c r="F9" s="125" t="n">
        <v>3097.08</v>
      </c>
      <c r="G9" s="61" t="n">
        <v>4682</v>
      </c>
      <c r="H9" s="62" t="n">
        <v>0</v>
      </c>
      <c r="I9" s="63" t="n">
        <v>1634</v>
      </c>
      <c r="J9" s="123" t="n">
        <v>0</v>
      </c>
      <c r="K9" s="124" t="n">
        <v>0</v>
      </c>
      <c r="L9" s="124" t="n">
        <v>0</v>
      </c>
      <c r="M9" s="124" t="n">
        <v>65</v>
      </c>
      <c r="N9" s="125" t="n">
        <v>3972.1</v>
      </c>
      <c r="O9" s="124" t="n">
        <v>1500</v>
      </c>
      <c r="P9" s="120" t="n">
        <v>0</v>
      </c>
      <c r="Q9" s="126"/>
      <c r="R9" s="62"/>
    </row>
    <row r="10" customFormat="false" ht="12.75" hidden="false" customHeight="false" outlineLevel="0" collapsed="false">
      <c r="A10" s="122" t="n">
        <f aca="false">A9+1</f>
        <v>2002</v>
      </c>
      <c r="B10" s="123" t="n">
        <v>15903.94</v>
      </c>
      <c r="C10" s="124" t="n">
        <v>0</v>
      </c>
      <c r="D10" s="124" t="n">
        <v>5646</v>
      </c>
      <c r="E10" s="124" t="n">
        <v>230.99</v>
      </c>
      <c r="F10" s="125" t="n">
        <v>1579.15</v>
      </c>
      <c r="G10" s="61" t="n">
        <v>5286</v>
      </c>
      <c r="H10" s="62" t="n">
        <v>0</v>
      </c>
      <c r="I10" s="63" t="n">
        <v>3814</v>
      </c>
      <c r="J10" s="123" t="n">
        <v>0</v>
      </c>
      <c r="K10" s="124" t="n">
        <v>0</v>
      </c>
      <c r="L10" s="124" t="n">
        <v>0</v>
      </c>
      <c r="M10" s="124" t="n">
        <v>41</v>
      </c>
      <c r="N10" s="125" t="n">
        <v>5750.4</v>
      </c>
      <c r="O10" s="124" t="n">
        <v>770</v>
      </c>
      <c r="P10" s="127" t="n">
        <v>770</v>
      </c>
      <c r="Q10" s="126" t="s">
        <v>71</v>
      </c>
      <c r="R10" s="62" t="s">
        <v>72</v>
      </c>
    </row>
    <row r="11" customFormat="false" ht="12.75" hidden="false" customHeight="false" outlineLevel="0" collapsed="false">
      <c r="A11" s="122" t="n">
        <f aca="false">A10+1</f>
        <v>2003</v>
      </c>
      <c r="B11" s="123" t="n">
        <v>17700</v>
      </c>
      <c r="C11" s="124" t="n">
        <v>0</v>
      </c>
      <c r="D11" s="124" t="n">
        <v>4965</v>
      </c>
      <c r="E11" s="124" t="n">
        <v>1060</v>
      </c>
      <c r="F11" s="125" t="n">
        <v>905.35872</v>
      </c>
      <c r="G11" s="61" t="n">
        <v>4358</v>
      </c>
      <c r="H11" s="62" t="n">
        <v>0</v>
      </c>
      <c r="I11" s="63" t="n">
        <v>996</v>
      </c>
      <c r="J11" s="123" t="n">
        <v>0</v>
      </c>
      <c r="K11" s="124" t="n">
        <v>0</v>
      </c>
      <c r="L11" s="124" t="n">
        <v>0</v>
      </c>
      <c r="M11" s="124" t="n">
        <v>39</v>
      </c>
      <c r="N11" s="125" t="n">
        <v>3375</v>
      </c>
      <c r="O11" s="124" t="n">
        <v>260</v>
      </c>
      <c r="P11" s="127" t="n">
        <v>260</v>
      </c>
      <c r="Q11" s="126" t="s">
        <v>71</v>
      </c>
      <c r="R11" s="62" t="s">
        <v>72</v>
      </c>
    </row>
    <row r="12" customFormat="false" ht="12.75" hidden="false" customHeight="false" outlineLevel="0" collapsed="false">
      <c r="A12" s="122" t="n">
        <f aca="false">A11+1</f>
        <v>2004</v>
      </c>
      <c r="B12" s="123" t="n">
        <v>19759</v>
      </c>
      <c r="C12" s="124" t="n">
        <v>0</v>
      </c>
      <c r="D12" s="124" t="n">
        <v>3732</v>
      </c>
      <c r="E12" s="124" t="n">
        <v>341</v>
      </c>
      <c r="F12" s="125" t="n">
        <v>0</v>
      </c>
      <c r="G12" s="123" t="n">
        <v>4960</v>
      </c>
      <c r="H12" s="124" t="n">
        <v>0</v>
      </c>
      <c r="I12" s="125" t="n">
        <v>1283</v>
      </c>
      <c r="J12" s="123" t="n">
        <v>46.1633333333333</v>
      </c>
      <c r="K12" s="124" t="n">
        <v>0</v>
      </c>
      <c r="L12" s="124" t="n">
        <v>40.5</v>
      </c>
      <c r="M12" s="124" t="n">
        <f aca="false">284.5+25</f>
        <v>309.5</v>
      </c>
      <c r="N12" s="125" t="n">
        <v>3158.1</v>
      </c>
      <c r="O12" s="124" t="n">
        <v>360</v>
      </c>
      <c r="P12" s="127" t="n">
        <v>360</v>
      </c>
      <c r="Q12" s="126" t="s">
        <v>71</v>
      </c>
      <c r="R12" s="62" t="s">
        <v>72</v>
      </c>
    </row>
    <row r="13" customFormat="false" ht="12.75" hidden="false" customHeight="false" outlineLevel="0" collapsed="false">
      <c r="A13" s="116" t="n">
        <f aca="false">A12+1</f>
        <v>2005</v>
      </c>
      <c r="B13" s="117" t="n">
        <v>21060</v>
      </c>
      <c r="C13" s="118" t="n">
        <v>0</v>
      </c>
      <c r="D13" s="118" t="n">
        <v>4745</v>
      </c>
      <c r="E13" s="118" t="n">
        <v>1151</v>
      </c>
      <c r="F13" s="119" t="n">
        <v>0</v>
      </c>
      <c r="G13" s="117" t="n">
        <v>5213</v>
      </c>
      <c r="H13" s="118" t="n">
        <v>0</v>
      </c>
      <c r="I13" s="119" t="n">
        <v>458</v>
      </c>
      <c r="J13" s="117" t="n">
        <v>43</v>
      </c>
      <c r="K13" s="118" t="n">
        <v>0</v>
      </c>
      <c r="L13" s="118" t="n">
        <v>40.5</v>
      </c>
      <c r="M13" s="118" t="n">
        <f aca="false">284.5+13</f>
        <v>297.5</v>
      </c>
      <c r="N13" s="119" t="n">
        <v>3429.50770833333</v>
      </c>
      <c r="O13" s="118" t="n">
        <v>910</v>
      </c>
      <c r="P13" s="128" t="n">
        <v>910</v>
      </c>
      <c r="Q13" s="121" t="s">
        <v>71</v>
      </c>
      <c r="R13" s="62" t="s">
        <v>72</v>
      </c>
    </row>
    <row r="14" customFormat="false" ht="12.75" hidden="false" customHeight="false" outlineLevel="0" collapsed="false">
      <c r="A14" s="122" t="n">
        <f aca="false">A13+1</f>
        <v>2006</v>
      </c>
      <c r="B14" s="123" t="n">
        <v>17608</v>
      </c>
      <c r="C14" s="124" t="n">
        <v>0</v>
      </c>
      <c r="D14" s="124" t="n">
        <v>4418</v>
      </c>
      <c r="E14" s="124" t="n">
        <v>404</v>
      </c>
      <c r="F14" s="125" t="n">
        <v>0</v>
      </c>
      <c r="G14" s="123" t="n">
        <v>5150</v>
      </c>
      <c r="H14" s="124" t="n">
        <v>0</v>
      </c>
      <c r="I14" s="125" t="n">
        <v>0</v>
      </c>
      <c r="J14" s="123" t="n">
        <v>50</v>
      </c>
      <c r="K14" s="124" t="n">
        <v>0</v>
      </c>
      <c r="L14" s="124" t="n">
        <v>46.21</v>
      </c>
      <c r="M14" s="124" t="n">
        <v>324.86</v>
      </c>
      <c r="N14" s="125" t="n">
        <v>3030.79508333333</v>
      </c>
      <c r="O14" s="124" t="n">
        <v>1420</v>
      </c>
      <c r="P14" s="127" t="n">
        <v>1420</v>
      </c>
      <c r="Q14" s="126" t="s">
        <v>71</v>
      </c>
      <c r="R14" s="62" t="s">
        <v>72</v>
      </c>
    </row>
    <row r="15" customFormat="false" ht="12.75" hidden="false" customHeight="false" outlineLevel="0" collapsed="false">
      <c r="A15" s="122" t="n">
        <f aca="false">A14+1</f>
        <v>2007</v>
      </c>
      <c r="B15" s="123" t="n">
        <v>20333.15728743</v>
      </c>
      <c r="C15" s="124" t="n">
        <v>0</v>
      </c>
      <c r="D15" s="124" t="n">
        <v>4522</v>
      </c>
      <c r="E15" s="124" t="n">
        <v>1307.920678051</v>
      </c>
      <c r="F15" s="125" t="n">
        <v>673.765297959</v>
      </c>
      <c r="G15" s="123" t="n">
        <v>4961</v>
      </c>
      <c r="H15" s="124" t="n">
        <v>0</v>
      </c>
      <c r="I15" s="125" t="n">
        <v>444</v>
      </c>
      <c r="J15" s="123" t="n">
        <v>37.74375</v>
      </c>
      <c r="K15" s="124" t="n">
        <v>0</v>
      </c>
      <c r="L15" s="124" t="n">
        <v>17.8358629166667</v>
      </c>
      <c r="M15" s="124" t="n">
        <v>143.449055833333</v>
      </c>
      <c r="N15" s="125" t="n">
        <v>2428</v>
      </c>
      <c r="O15" s="124" t="n">
        <v>2320</v>
      </c>
      <c r="P15" s="129" t="n">
        <v>744</v>
      </c>
      <c r="Q15" s="126" t="s">
        <v>71</v>
      </c>
      <c r="R15" s="62" t="s">
        <v>73</v>
      </c>
    </row>
    <row r="16" customFormat="false" ht="12.75" hidden="false" customHeight="false" outlineLevel="0" collapsed="false">
      <c r="A16" s="122" t="n">
        <f aca="false">A15+1</f>
        <v>2008</v>
      </c>
      <c r="B16" s="123" t="n">
        <v>21637.6862299</v>
      </c>
      <c r="C16" s="124" t="n">
        <v>0</v>
      </c>
      <c r="D16" s="124" t="n">
        <v>4995</v>
      </c>
      <c r="E16" s="124" t="n">
        <v>1567.477706197</v>
      </c>
      <c r="F16" s="125" t="n">
        <v>1397.335555239</v>
      </c>
      <c r="G16" s="123" t="n">
        <v>1056</v>
      </c>
      <c r="H16" s="124" t="n">
        <v>0</v>
      </c>
      <c r="I16" s="125" t="n">
        <v>87</v>
      </c>
      <c r="J16" s="123" t="n">
        <v>36.9989583333333</v>
      </c>
      <c r="K16" s="124" t="n">
        <v>0</v>
      </c>
      <c r="L16" s="124" t="n">
        <v>13.8067848114583</v>
      </c>
      <c r="M16" s="124" t="n">
        <v>120.81022690625</v>
      </c>
      <c r="N16" s="125" t="n">
        <v>1765.94523841305</v>
      </c>
      <c r="O16" s="124" t="n">
        <v>3080</v>
      </c>
      <c r="P16" s="120" t="n">
        <v>0</v>
      </c>
      <c r="Q16" s="126" t="s">
        <v>74</v>
      </c>
      <c r="R16" s="62"/>
    </row>
    <row r="17" customFormat="false" ht="12.75" hidden="false" customHeight="false" outlineLevel="0" collapsed="false">
      <c r="A17" s="122" t="n">
        <f aca="false">A16+1</f>
        <v>2009</v>
      </c>
      <c r="B17" s="123" t="n">
        <v>24405.02510862</v>
      </c>
      <c r="C17" s="124" t="n">
        <v>0</v>
      </c>
      <c r="D17" s="124" t="n">
        <v>4192.721</v>
      </c>
      <c r="E17" s="124" t="n">
        <v>779.365299323</v>
      </c>
      <c r="F17" s="125" t="n">
        <v>8406.684406107</v>
      </c>
      <c r="G17" s="123" t="n">
        <v>394</v>
      </c>
      <c r="H17" s="124" t="n">
        <v>0</v>
      </c>
      <c r="I17" s="125" t="n">
        <v>169</v>
      </c>
      <c r="J17" s="123" t="n">
        <v>28.39375</v>
      </c>
      <c r="K17" s="124" t="n">
        <v>0</v>
      </c>
      <c r="L17" s="124" t="n">
        <v>7.39380820791667</v>
      </c>
      <c r="M17" s="124" t="n">
        <v>64.6962822625</v>
      </c>
      <c r="N17" s="125" t="n">
        <v>1019.59584041219</v>
      </c>
      <c r="O17" s="124" t="n">
        <v>3100</v>
      </c>
      <c r="P17" s="120" t="n">
        <v>0</v>
      </c>
      <c r="Q17" s="126" t="s">
        <v>74</v>
      </c>
      <c r="R17" s="62"/>
    </row>
    <row r="18" customFormat="false" ht="12.75" hidden="false" customHeight="false" outlineLevel="0" collapsed="false">
      <c r="A18" s="116" t="n">
        <f aca="false">A17+1</f>
        <v>2010</v>
      </c>
      <c r="B18" s="117" t="n">
        <v>20417.65315629</v>
      </c>
      <c r="C18" s="118" t="n">
        <v>0</v>
      </c>
      <c r="D18" s="118" t="n">
        <v>5040.668</v>
      </c>
      <c r="E18" s="118" t="n">
        <v>2357.771931281</v>
      </c>
      <c r="F18" s="119" t="n">
        <v>12755.623305256</v>
      </c>
      <c r="G18" s="117" t="n">
        <v>474</v>
      </c>
      <c r="H18" s="118" t="n">
        <v>81</v>
      </c>
      <c r="I18" s="119" t="n">
        <v>1336</v>
      </c>
      <c r="J18" s="117" t="n">
        <v>40.7802083333333</v>
      </c>
      <c r="K18" s="118" t="n">
        <v>117.066666666667</v>
      </c>
      <c r="L18" s="118" t="n">
        <v>11.25343779875</v>
      </c>
      <c r="M18" s="118" t="n">
        <v>98.4682815375</v>
      </c>
      <c r="N18" s="119" t="n">
        <v>1920.55364632616</v>
      </c>
      <c r="O18" s="118" t="n">
        <v>2890</v>
      </c>
      <c r="P18" s="130" t="n">
        <v>0</v>
      </c>
      <c r="Q18" s="121" t="s">
        <v>74</v>
      </c>
      <c r="R18" s="62"/>
      <c r="S18" s="131"/>
    </row>
    <row r="19" customFormat="false" ht="12.75" hidden="false" customHeight="false" outlineLevel="0" collapsed="false">
      <c r="A19" s="122" t="n">
        <f aca="false">A18+1</f>
        <v>2011</v>
      </c>
      <c r="B19" s="123" t="n">
        <v>19722</v>
      </c>
      <c r="C19" s="124" t="n">
        <v>0</v>
      </c>
      <c r="D19" s="124" t="n">
        <v>4826</v>
      </c>
      <c r="E19" s="124" t="n">
        <v>1074</v>
      </c>
      <c r="F19" s="125" t="n">
        <v>9916</v>
      </c>
      <c r="G19" s="123" t="n">
        <v>530</v>
      </c>
      <c r="H19" s="124" t="n">
        <v>55</v>
      </c>
      <c r="I19" s="125" t="n">
        <v>39</v>
      </c>
      <c r="J19" s="123" t="n">
        <v>36</v>
      </c>
      <c r="K19" s="124" t="n">
        <v>154</v>
      </c>
      <c r="L19" s="124" t="n">
        <v>13.65</v>
      </c>
      <c r="M19" s="124" t="n">
        <v>119.46</v>
      </c>
      <c r="N19" s="125" t="n">
        <v>1965</v>
      </c>
      <c r="O19" s="124" t="n">
        <v>2580</v>
      </c>
      <c r="P19" s="120" t="n">
        <v>0</v>
      </c>
      <c r="Q19" s="126" t="s">
        <v>74</v>
      </c>
      <c r="R19" s="62"/>
    </row>
    <row r="20" customFormat="false" ht="12.75" hidden="false" customHeight="false" outlineLevel="0" collapsed="false">
      <c r="A20" s="122" t="n">
        <f aca="false">A19+1</f>
        <v>2012</v>
      </c>
      <c r="B20" s="123" t="n">
        <v>14376</v>
      </c>
      <c r="C20" s="124" t="n">
        <v>0</v>
      </c>
      <c r="D20" s="124" t="n">
        <v>6129</v>
      </c>
      <c r="E20" s="124" t="n">
        <v>494</v>
      </c>
      <c r="F20" s="125" t="n">
        <v>6441</v>
      </c>
      <c r="G20" s="123" t="n">
        <v>886</v>
      </c>
      <c r="H20" s="124" t="n">
        <v>105</v>
      </c>
      <c r="I20" s="125" t="n">
        <v>0</v>
      </c>
      <c r="J20" s="123" t="n">
        <v>51</v>
      </c>
      <c r="K20" s="124" t="n">
        <v>107</v>
      </c>
      <c r="L20" s="124" t="n">
        <v>24</v>
      </c>
      <c r="M20" s="124" t="n">
        <v>213</v>
      </c>
      <c r="N20" s="125" t="n">
        <v>67</v>
      </c>
      <c r="O20" s="124" t="n">
        <v>1860</v>
      </c>
      <c r="P20" s="120" t="n">
        <v>0</v>
      </c>
      <c r="Q20" s="126" t="s">
        <v>74</v>
      </c>
      <c r="R20" s="62"/>
      <c r="S20" s="131"/>
    </row>
    <row r="21" customFormat="false" ht="12.75" hidden="false" customHeight="false" outlineLevel="0" collapsed="false">
      <c r="A21" s="122" t="n">
        <f aca="false">A20+1</f>
        <v>2013</v>
      </c>
      <c r="B21" s="123" t="n">
        <v>18433.19032074</v>
      </c>
      <c r="C21" s="124" t="n">
        <v>0</v>
      </c>
      <c r="D21" s="124" t="n">
        <v>3839</v>
      </c>
      <c r="E21" s="124" t="n">
        <v>91.180166467</v>
      </c>
      <c r="F21" s="125" t="n">
        <v>0</v>
      </c>
      <c r="G21" s="123" t="n">
        <v>553</v>
      </c>
      <c r="H21" s="124" t="n">
        <v>75</v>
      </c>
      <c r="I21" s="125" t="n">
        <v>0</v>
      </c>
      <c r="J21" s="123" t="n">
        <v>45</v>
      </c>
      <c r="K21" s="124" t="n">
        <v>52</v>
      </c>
      <c r="L21" s="124" t="n">
        <v>17</v>
      </c>
      <c r="M21" s="124" t="n">
        <v>147.22344861875</v>
      </c>
      <c r="N21" s="125" t="n">
        <v>0</v>
      </c>
      <c r="O21" s="124" t="n">
        <v>1130</v>
      </c>
      <c r="P21" s="129" t="n">
        <v>1054</v>
      </c>
      <c r="Q21" s="126" t="s">
        <v>71</v>
      </c>
      <c r="R21" s="62"/>
    </row>
    <row r="22" customFormat="false" ht="12.75" hidden="false" customHeight="false" outlineLevel="0" collapsed="false">
      <c r="A22" s="122" t="n">
        <f aca="false">A21+1</f>
        <v>2014</v>
      </c>
      <c r="B22" s="123" t="n">
        <v>26707</v>
      </c>
      <c r="C22" s="124" t="n">
        <v>7448</v>
      </c>
      <c r="D22" s="124" t="n">
        <v>3110.41</v>
      </c>
      <c r="E22" s="124" t="n">
        <v>0</v>
      </c>
      <c r="F22" s="125" t="n">
        <v>0</v>
      </c>
      <c r="G22" s="123" t="n">
        <v>412</v>
      </c>
      <c r="H22" s="124" t="n">
        <v>35</v>
      </c>
      <c r="I22" s="125" t="n">
        <v>184</v>
      </c>
      <c r="J22" s="123" t="n">
        <v>38</v>
      </c>
      <c r="K22" s="124" t="n">
        <v>40</v>
      </c>
      <c r="L22" s="124" t="n">
        <v>11.43</v>
      </c>
      <c r="M22" s="124" t="n">
        <v>99.99</v>
      </c>
      <c r="N22" s="125" t="n">
        <v>0</v>
      </c>
      <c r="O22" s="124" t="n">
        <v>1250</v>
      </c>
      <c r="P22" s="129" t="n">
        <v>1228</v>
      </c>
      <c r="Q22" s="126" t="s">
        <v>71</v>
      </c>
      <c r="R22" s="62"/>
    </row>
    <row r="23" customFormat="false" ht="12.75" hidden="false" customHeight="false" outlineLevel="0" collapsed="false">
      <c r="A23" s="116" t="n">
        <f aca="false">A22+1</f>
        <v>2015</v>
      </c>
      <c r="B23" s="117" t="n">
        <v>27895</v>
      </c>
      <c r="C23" s="118" t="n">
        <v>10760</v>
      </c>
      <c r="D23" s="118" t="n">
        <v>3668</v>
      </c>
      <c r="E23" s="118" t="n">
        <v>142</v>
      </c>
      <c r="F23" s="119" t="n">
        <v>4819</v>
      </c>
      <c r="G23" s="117" t="n">
        <v>792</v>
      </c>
      <c r="H23" s="118" t="n">
        <v>38</v>
      </c>
      <c r="I23" s="119" t="n">
        <v>616</v>
      </c>
      <c r="J23" s="117" t="n">
        <v>37</v>
      </c>
      <c r="K23" s="118" t="n">
        <v>38</v>
      </c>
      <c r="L23" s="118" t="n">
        <v>14.13</v>
      </c>
      <c r="M23" s="118" t="n">
        <v>123.61</v>
      </c>
      <c r="N23" s="119" t="n">
        <v>0</v>
      </c>
      <c r="O23" s="118" t="n">
        <v>2130</v>
      </c>
      <c r="P23" s="132" t="n">
        <v>1406</v>
      </c>
      <c r="Q23" s="121" t="s">
        <v>71</v>
      </c>
      <c r="R23" s="62"/>
      <c r="S23" s="131"/>
    </row>
    <row r="24" customFormat="false" ht="12.75" hidden="false" customHeight="false" outlineLevel="0" collapsed="false">
      <c r="A24" s="122" t="n">
        <f aca="false">A23+1</f>
        <v>2016</v>
      </c>
      <c r="B24" s="123" t="n">
        <v>28091</v>
      </c>
      <c r="C24" s="124" t="n">
        <v>10130</v>
      </c>
      <c r="D24" s="124" t="n">
        <v>3991</v>
      </c>
      <c r="E24" s="124" t="n">
        <v>397</v>
      </c>
      <c r="F24" s="125" t="n">
        <v>3898</v>
      </c>
      <c r="G24" s="123" t="n">
        <v>636</v>
      </c>
      <c r="H24" s="124" t="n">
        <v>62</v>
      </c>
      <c r="I24" s="125" t="n">
        <v>510</v>
      </c>
      <c r="J24" s="123" t="n">
        <v>37</v>
      </c>
      <c r="K24" s="124" t="n">
        <v>25</v>
      </c>
      <c r="L24" s="124" t="n">
        <v>13</v>
      </c>
      <c r="M24" s="124" t="n">
        <v>117.95</v>
      </c>
      <c r="N24" s="125" t="n">
        <v>0</v>
      </c>
      <c r="O24" s="124" t="n">
        <v>2430</v>
      </c>
      <c r="P24" s="129" t="n">
        <v>1650</v>
      </c>
      <c r="Q24" s="126" t="s">
        <v>71</v>
      </c>
      <c r="R24" s="62"/>
      <c r="S24" s="131"/>
    </row>
    <row r="25" customFormat="false" ht="12.75" hidden="false" customHeight="false" outlineLevel="0" collapsed="false">
      <c r="A25" s="122" t="n">
        <f aca="false">A24+1</f>
        <v>2017</v>
      </c>
      <c r="B25" s="123" t="n">
        <v>26046</v>
      </c>
      <c r="C25" s="124" t="n">
        <v>11330</v>
      </c>
      <c r="D25" s="124" t="n">
        <v>4732</v>
      </c>
      <c r="E25" s="124" t="n">
        <v>646</v>
      </c>
      <c r="F25" s="125" t="n">
        <v>2385</v>
      </c>
      <c r="G25" s="123" t="n">
        <v>432</v>
      </c>
      <c r="H25" s="124" t="n">
        <v>20</v>
      </c>
      <c r="I25" s="125" t="n">
        <v>716</v>
      </c>
      <c r="J25" s="123" t="n">
        <v>38</v>
      </c>
      <c r="K25" s="124" t="n">
        <v>14</v>
      </c>
      <c r="L25" s="124" t="n">
        <v>11</v>
      </c>
      <c r="M25" s="124" t="n">
        <v>96</v>
      </c>
      <c r="N25" s="125" t="n">
        <v>0</v>
      </c>
      <c r="O25" s="124" t="n">
        <v>2450</v>
      </c>
      <c r="P25" s="129" t="n">
        <v>0</v>
      </c>
      <c r="Q25" s="126" t="s">
        <v>74</v>
      </c>
      <c r="R25" s="62" t="s">
        <v>75</v>
      </c>
      <c r="S25" s="131"/>
    </row>
    <row r="26" customFormat="false" ht="12.75" hidden="false" customHeight="false" outlineLevel="0" collapsed="false">
      <c r="A26" s="122" t="n">
        <f aca="false">A25+1</f>
        <v>2018</v>
      </c>
      <c r="B26" s="123" t="n">
        <v>32580</v>
      </c>
      <c r="C26" s="124" t="n">
        <v>13578</v>
      </c>
      <c r="D26" s="124" t="n">
        <v>3520</v>
      </c>
      <c r="E26" s="124" t="n">
        <v>821</v>
      </c>
      <c r="F26" s="125" t="n">
        <v>1970</v>
      </c>
      <c r="G26" s="123" t="n">
        <v>479</v>
      </c>
      <c r="H26" s="124" t="n">
        <v>0</v>
      </c>
      <c r="I26" s="125" t="n">
        <v>594</v>
      </c>
      <c r="J26" s="123" t="n">
        <v>38</v>
      </c>
      <c r="K26" s="124" t="n">
        <v>0</v>
      </c>
      <c r="L26" s="124" t="n">
        <v>12</v>
      </c>
      <c r="M26" s="124" t="n">
        <v>106</v>
      </c>
      <c r="N26" s="125" t="n">
        <v>0</v>
      </c>
      <c r="O26" s="124" t="n">
        <v>2430</v>
      </c>
      <c r="P26" s="120" t="n">
        <v>1852</v>
      </c>
      <c r="Q26" s="126" t="s">
        <v>71</v>
      </c>
      <c r="R26" s="62"/>
      <c r="S26" s="62"/>
    </row>
    <row r="27" customFormat="false" ht="12.75" hidden="false" customHeight="false" outlineLevel="0" collapsed="false">
      <c r="A27" s="122" t="n">
        <f aca="false">A26+1</f>
        <v>2019</v>
      </c>
      <c r="B27" s="123" t="n">
        <v>26082</v>
      </c>
      <c r="C27" s="124" t="n">
        <v>8905</v>
      </c>
      <c r="D27" s="124" t="n">
        <v>3963</v>
      </c>
      <c r="E27" s="124" t="n">
        <v>1113</v>
      </c>
      <c r="F27" s="125" t="n">
        <v>2385</v>
      </c>
      <c r="G27" s="123" t="n">
        <v>236</v>
      </c>
      <c r="H27" s="124" t="n">
        <v>0</v>
      </c>
      <c r="I27" s="125" t="n">
        <v>0</v>
      </c>
      <c r="J27" s="123" t="n">
        <v>40</v>
      </c>
      <c r="K27" s="124" t="n">
        <v>0</v>
      </c>
      <c r="L27" s="124" t="n">
        <v>12</v>
      </c>
      <c r="M27" s="124" t="n">
        <v>107</v>
      </c>
      <c r="N27" s="125" t="n">
        <v>0</v>
      </c>
      <c r="O27" s="124" t="n">
        <v>2510</v>
      </c>
      <c r="P27" s="129" t="n">
        <v>0</v>
      </c>
      <c r="Q27" s="126" t="s">
        <v>74</v>
      </c>
      <c r="R27" s="62"/>
      <c r="S27" s="62"/>
    </row>
    <row r="28" customFormat="false" ht="12.75" hidden="false" customHeight="false" outlineLevel="0" collapsed="false">
      <c r="A28" s="116" t="n">
        <f aca="false">A27+1</f>
        <v>2020</v>
      </c>
      <c r="B28" s="50" t="n">
        <v>22984</v>
      </c>
      <c r="C28" s="51" t="n">
        <v>6218</v>
      </c>
      <c r="D28" s="51" t="n">
        <v>5288</v>
      </c>
      <c r="E28" s="51" t="n">
        <v>1657</v>
      </c>
      <c r="F28" s="52" t="n">
        <v>7229</v>
      </c>
      <c r="G28" s="50" t="n">
        <v>325</v>
      </c>
      <c r="H28" s="51" t="n">
        <v>0</v>
      </c>
      <c r="I28" s="52" t="n">
        <v>0</v>
      </c>
      <c r="J28" s="50" t="n">
        <v>40</v>
      </c>
      <c r="K28" s="51" t="n">
        <v>0</v>
      </c>
      <c r="L28" s="51" t="n">
        <v>19</v>
      </c>
      <c r="M28" s="51" t="n">
        <v>107</v>
      </c>
      <c r="N28" s="52" t="n">
        <v>0</v>
      </c>
      <c r="O28" s="51" t="n">
        <v>2250</v>
      </c>
      <c r="P28" s="133" t="n">
        <v>0</v>
      </c>
      <c r="Q28" s="134" t="s">
        <v>74</v>
      </c>
      <c r="R28" s="62"/>
      <c r="S28" s="62"/>
    </row>
    <row r="29" customFormat="false" ht="12.75" hidden="false" customHeight="false" outlineLevel="0" collapsed="false">
      <c r="A29" s="122" t="n">
        <f aca="false">A28+1</f>
        <v>2021</v>
      </c>
      <c r="B29" s="61" t="n">
        <v>25846</v>
      </c>
      <c r="C29" s="62" t="n">
        <v>9390</v>
      </c>
      <c r="D29" s="62" t="n">
        <v>5640</v>
      </c>
      <c r="E29" s="62" t="n">
        <v>1635</v>
      </c>
      <c r="F29" s="63" t="n">
        <v>321</v>
      </c>
      <c r="G29" s="61" t="n">
        <v>217</v>
      </c>
      <c r="H29" s="62" t="n">
        <v>0</v>
      </c>
      <c r="I29" s="63" t="n">
        <v>0</v>
      </c>
      <c r="J29" s="61" t="n">
        <v>39</v>
      </c>
      <c r="K29" s="62" t="n">
        <v>0</v>
      </c>
      <c r="L29" s="62" t="n">
        <v>16</v>
      </c>
      <c r="M29" s="62" t="n">
        <v>137</v>
      </c>
      <c r="N29" s="63" t="n">
        <v>0</v>
      </c>
      <c r="O29" s="62" t="n">
        <v>1940</v>
      </c>
      <c r="P29" s="135" t="n">
        <v>0</v>
      </c>
      <c r="Q29" s="126" t="s">
        <v>74</v>
      </c>
      <c r="R29" s="62"/>
      <c r="S29" s="62"/>
    </row>
    <row r="30" customFormat="false" ht="12.75" hidden="false" customHeight="false" outlineLevel="0" collapsed="false">
      <c r="A30" s="122" t="n">
        <f aca="false">A29+1</f>
        <v>2022</v>
      </c>
      <c r="B30" s="61" t="n">
        <v>21129</v>
      </c>
      <c r="C30" s="62" t="n">
        <v>8501</v>
      </c>
      <c r="D30" s="62" t="n">
        <v>6216</v>
      </c>
      <c r="E30" s="62" t="n">
        <v>982</v>
      </c>
      <c r="F30" s="63" t="n">
        <v>0</v>
      </c>
      <c r="G30" s="61" t="n">
        <v>356</v>
      </c>
      <c r="H30" s="62" t="n">
        <v>0</v>
      </c>
      <c r="I30" s="63" t="n">
        <v>0</v>
      </c>
      <c r="J30" s="61" t="n">
        <v>44</v>
      </c>
      <c r="K30" s="62" t="n">
        <v>0</v>
      </c>
      <c r="L30" s="62" t="n">
        <v>16</v>
      </c>
      <c r="M30" s="62" t="n">
        <v>137</v>
      </c>
      <c r="N30" s="63" t="n">
        <v>0</v>
      </c>
      <c r="O30" s="62" t="n">
        <v>1270</v>
      </c>
      <c r="P30" s="135" t="n">
        <v>0</v>
      </c>
      <c r="Q30" s="126" t="s">
        <v>74</v>
      </c>
      <c r="R30" s="62"/>
      <c r="S30" s="62"/>
    </row>
    <row r="31" customFormat="false" ht="12.75" hidden="false" customHeight="false" outlineLevel="0" collapsed="false">
      <c r="A31" s="122" t="n">
        <f aca="false">A30+1</f>
        <v>2023</v>
      </c>
      <c r="B31" s="73" t="n">
        <v>28618</v>
      </c>
      <c r="C31" s="74" t="n">
        <v>12259</v>
      </c>
      <c r="D31" s="74" t="n">
        <v>4182</v>
      </c>
      <c r="E31" s="74" t="n">
        <v>1678</v>
      </c>
      <c r="F31" s="75" t="n">
        <v>48</v>
      </c>
      <c r="G31" s="73" t="n">
        <v>192</v>
      </c>
      <c r="H31" s="74" t="n">
        <v>0</v>
      </c>
      <c r="I31" s="75" t="n">
        <v>0</v>
      </c>
      <c r="J31" s="73" t="n">
        <v>61</v>
      </c>
      <c r="K31" s="74" t="n">
        <v>0</v>
      </c>
      <c r="L31" s="74" t="n">
        <v>16</v>
      </c>
      <c r="M31" s="74" t="n">
        <v>137</v>
      </c>
      <c r="N31" s="75" t="n">
        <v>0</v>
      </c>
      <c r="O31" s="74" t="n">
        <v>1680</v>
      </c>
      <c r="P31" s="136" t="n">
        <v>0</v>
      </c>
      <c r="Q31" s="137" t="s">
        <v>74</v>
      </c>
      <c r="R31" s="62"/>
      <c r="S31" s="62"/>
    </row>
    <row r="32" customFormat="false" ht="12.8" hidden="false" customHeight="false" outlineLevel="0" collapsed="false">
      <c r="A32" s="122" t="n">
        <f aca="false">A31+1</f>
        <v>2024</v>
      </c>
      <c r="B32" s="138" t="n">
        <v>25000</v>
      </c>
      <c r="C32" s="139" t="n">
        <v>11000</v>
      </c>
      <c r="D32" s="139" t="n">
        <v>5000</v>
      </c>
      <c r="E32" s="139" t="n">
        <v>1500</v>
      </c>
      <c r="F32" s="140" t="n">
        <v>0</v>
      </c>
      <c r="G32" s="138" t="n">
        <v>200</v>
      </c>
      <c r="H32" s="139" t="n">
        <v>0</v>
      </c>
      <c r="I32" s="140" t="n">
        <v>0</v>
      </c>
      <c r="J32" s="138" t="n">
        <v>50</v>
      </c>
      <c r="K32" s="139" t="n">
        <v>0</v>
      </c>
      <c r="L32" s="139" t="n">
        <v>16</v>
      </c>
      <c r="M32" s="139" t="n">
        <v>137</v>
      </c>
      <c r="N32" s="140" t="n">
        <v>0</v>
      </c>
      <c r="O32" s="139" t="n">
        <v>1980</v>
      </c>
      <c r="P32" s="141" t="n">
        <v>1874</v>
      </c>
      <c r="Q32" s="142" t="s">
        <v>71</v>
      </c>
      <c r="R32" s="62"/>
      <c r="S32" s="62"/>
    </row>
    <row r="33" customFormat="false" ht="12.75" hidden="false" customHeight="false" outlineLevel="0" collapsed="false">
      <c r="A33" s="116" t="n">
        <f aca="false">A32+1</f>
        <v>2025</v>
      </c>
      <c r="B33" s="50"/>
      <c r="C33" s="51"/>
      <c r="D33" s="51"/>
      <c r="E33" s="51"/>
      <c r="F33" s="52"/>
      <c r="G33" s="50"/>
      <c r="H33" s="51"/>
      <c r="I33" s="52"/>
      <c r="J33" s="50"/>
      <c r="K33" s="51"/>
      <c r="L33" s="51"/>
      <c r="M33" s="51"/>
      <c r="N33" s="52"/>
      <c r="O33" s="51"/>
      <c r="P33" s="133"/>
      <c r="Q33" s="134"/>
      <c r="R33" s="62"/>
      <c r="S33" s="62"/>
    </row>
    <row r="34" customFormat="false" ht="12.75" hidden="false" customHeight="false" outlineLevel="0" collapsed="false">
      <c r="A34" s="122" t="n">
        <f aca="false">A33+1</f>
        <v>2026</v>
      </c>
      <c r="B34" s="123"/>
      <c r="C34" s="124"/>
      <c r="D34" s="124"/>
      <c r="E34" s="124"/>
      <c r="F34" s="125"/>
      <c r="G34" s="123"/>
      <c r="H34" s="124"/>
      <c r="I34" s="125"/>
      <c r="J34" s="123"/>
      <c r="K34" s="124"/>
      <c r="L34" s="124"/>
      <c r="M34" s="124"/>
      <c r="N34" s="125"/>
      <c r="O34" s="124"/>
      <c r="P34" s="129"/>
      <c r="Q34" s="126"/>
      <c r="R34" s="62"/>
      <c r="S34" s="62"/>
    </row>
    <row r="35" customFormat="false" ht="12.75" hidden="false" customHeight="false" outlineLevel="0" collapsed="false">
      <c r="A35" s="116" t="n">
        <f aca="false">A34+1</f>
        <v>2027</v>
      </c>
      <c r="B35" s="117"/>
      <c r="C35" s="118"/>
      <c r="D35" s="118"/>
      <c r="E35" s="118"/>
      <c r="F35" s="119"/>
      <c r="G35" s="117"/>
      <c r="H35" s="118"/>
      <c r="I35" s="119"/>
      <c r="J35" s="117"/>
      <c r="K35" s="118"/>
      <c r="L35" s="118"/>
      <c r="M35" s="118"/>
      <c r="N35" s="119"/>
      <c r="O35" s="118"/>
      <c r="P35" s="132"/>
      <c r="Q35" s="121"/>
      <c r="R35" s="62"/>
      <c r="S35" s="62"/>
    </row>
    <row r="37" customFormat="false" ht="12.75" hidden="false" customHeight="false" outlineLevel="0" collapsed="false">
      <c r="A37" s="0" t="s">
        <v>76</v>
      </c>
    </row>
    <row r="38" customFormat="false" ht="12.75" hidden="true" customHeight="false" outlineLevel="0" collapsed="false">
      <c r="A38" s="143" t="s">
        <v>77</v>
      </c>
      <c r="B38" s="144"/>
      <c r="C38" s="144"/>
      <c r="D38" s="144"/>
    </row>
  </sheetData>
  <mergeCells count="7">
    <mergeCell ref="A1:Q1"/>
    <mergeCell ref="A2:Q2"/>
    <mergeCell ref="A3:Q3"/>
    <mergeCell ref="B5:F5"/>
    <mergeCell ref="G5:I5"/>
    <mergeCell ref="J5:N5"/>
    <mergeCell ref="O5:Q5"/>
  </mergeCells>
  <printOptions headings="false" gridLines="false" gridLinesSet="true" horizontalCentered="true" verticalCentered="false"/>
  <pageMargins left="0.470138888888889" right="0.4" top="0.620138888888889" bottom="0.45" header="0.511805555555555" footer="0.190277777777778"/>
  <pageSetup paperSize="1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&amp;R&amp;6&amp;F,  &amp;A, 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A1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4" topLeftCell="C62" activePane="bottomRight" state="frozen"/>
      <selection pane="topLeft" activeCell="A1" activeCellId="0" sqref="A1"/>
      <selection pane="topRight" activeCell="C1" activeCellId="0" sqref="C1"/>
      <selection pane="bottomLeft" activeCell="A62" activeCellId="0" sqref="A62"/>
      <selection pane="bottomRight" activeCell="C97" activeCellId="0" sqref="C97"/>
    </sheetView>
  </sheetViews>
  <sheetFormatPr defaultColWidth="8.875" defaultRowHeight="12.75" zeroHeight="false" outlineLevelRow="0" outlineLevelCol="0"/>
  <cols>
    <col collapsed="false" customWidth="true" hidden="false" outlineLevel="0" max="1" min="1" style="145" width="7.57"/>
    <col collapsed="false" customWidth="true" hidden="false" outlineLevel="0" max="2" min="2" style="145" width="16.57"/>
    <col collapsed="false" customWidth="true" hidden="false" outlineLevel="0" max="4" min="3" style="145" width="8.41"/>
    <col collapsed="false" customWidth="true" hidden="false" outlineLevel="0" max="5" min="5" style="145" width="7.29"/>
    <col collapsed="false" customWidth="true" hidden="false" outlineLevel="0" max="6" min="6" style="145" width="9.59"/>
    <col collapsed="false" customWidth="true" hidden="false" outlineLevel="0" max="7" min="7" style="145" width="10.85"/>
    <col collapsed="false" customWidth="true" hidden="false" outlineLevel="0" max="8" min="8" style="145" width="10.29"/>
    <col collapsed="false" customWidth="true" hidden="false" outlineLevel="0" max="9" min="9" style="145" width="15.57"/>
    <col collapsed="false" customWidth="true" hidden="false" outlineLevel="0" max="10" min="10" style="145" width="10.42"/>
    <col collapsed="false" customWidth="true" hidden="false" outlineLevel="0" max="11" min="11" style="145" width="11.42"/>
    <col collapsed="false" customWidth="true" hidden="false" outlineLevel="0" max="12" min="12" style="145" width="10.99"/>
    <col collapsed="false" customWidth="true" hidden="false" outlineLevel="0" max="13" min="13" style="145" width="9.13"/>
    <col collapsed="false" customWidth="true" hidden="false" outlineLevel="0" max="14" min="14" style="145" width="10.85"/>
    <col collapsed="false" customWidth="true" hidden="false" outlineLevel="0" max="15" min="15" style="145" width="10.99"/>
    <col collapsed="false" customWidth="true" hidden="false" outlineLevel="0" max="16" min="16" style="145" width="6.28"/>
    <col collapsed="false" customWidth="true" hidden="false" outlineLevel="0" max="17" min="17" style="145" width="6.71"/>
    <col collapsed="false" customWidth="true" hidden="false" outlineLevel="0" max="18" min="18" style="145" width="10.58"/>
    <col collapsed="false" customWidth="true" hidden="false" outlineLevel="0" max="19" min="19" style="145" width="11.3"/>
    <col collapsed="false" customWidth="true" hidden="false" outlineLevel="0" max="20" min="20" style="145" width="8.14"/>
    <col collapsed="false" customWidth="true" hidden="false" outlineLevel="0" max="21" min="21" style="145" width="13.86"/>
    <col collapsed="false" customWidth="true" hidden="false" outlineLevel="0" max="22" min="22" style="145" width="7"/>
    <col collapsed="false" customWidth="true" hidden="false" outlineLevel="0" max="23" min="23" style="145" width="6.87"/>
    <col collapsed="false" customWidth="true" hidden="false" outlineLevel="0" max="24" min="24" style="145" width="11.99"/>
    <col collapsed="false" customWidth="true" hidden="false" outlineLevel="0" max="25" min="25" style="145" width="9.13"/>
    <col collapsed="false" customWidth="true" hidden="false" outlineLevel="0" max="26" min="26" style="145" width="15.87"/>
    <col collapsed="false" customWidth="true" hidden="false" outlineLevel="0" max="27" min="27" style="145" width="14.57"/>
    <col collapsed="false" customWidth="false" hidden="false" outlineLevel="0" max="1024" min="28" style="145" width="8.86"/>
  </cols>
  <sheetData>
    <row r="1" customFormat="false" ht="17.65" hidden="false" customHeight="true" outlineLevel="0" collapsed="false">
      <c r="B1" s="3" t="s">
        <v>78</v>
      </c>
    </row>
    <row r="2" customFormat="false" ht="18" hidden="false" customHeight="false" outlineLevel="0" collapsed="false">
      <c r="B2" s="3"/>
    </row>
    <row r="3" customFormat="false" ht="38.25" hidden="false" customHeight="false" outlineLevel="0" collapsed="false">
      <c r="B3" s="146" t="s">
        <v>79</v>
      </c>
      <c r="C3" s="146" t="s">
        <v>36</v>
      </c>
      <c r="D3" s="146" t="s">
        <v>80</v>
      </c>
      <c r="E3" s="146" t="s">
        <v>81</v>
      </c>
      <c r="F3" s="146" t="s">
        <v>82</v>
      </c>
      <c r="G3" s="146" t="s">
        <v>83</v>
      </c>
      <c r="H3" s="146" t="s">
        <v>35</v>
      </c>
      <c r="I3" s="146" t="s">
        <v>84</v>
      </c>
      <c r="J3" s="146" t="s">
        <v>85</v>
      </c>
      <c r="K3" s="146" t="s">
        <v>86</v>
      </c>
      <c r="L3" s="146" t="s">
        <v>87</v>
      </c>
      <c r="M3" s="146" t="s">
        <v>88</v>
      </c>
      <c r="N3" s="146" t="s">
        <v>89</v>
      </c>
      <c r="O3" s="146" t="s">
        <v>90</v>
      </c>
      <c r="P3" s="146" t="s">
        <v>91</v>
      </c>
      <c r="Q3" s="146" t="s">
        <v>92</v>
      </c>
      <c r="R3" s="146" t="s">
        <v>37</v>
      </c>
      <c r="S3" s="146" t="s">
        <v>93</v>
      </c>
      <c r="T3" s="146" t="s">
        <v>94</v>
      </c>
      <c r="U3" s="146" t="s">
        <v>95</v>
      </c>
      <c r="V3" s="146" t="s">
        <v>96</v>
      </c>
      <c r="W3" s="146" t="s">
        <v>97</v>
      </c>
      <c r="X3" s="146" t="s">
        <v>98</v>
      </c>
      <c r="Y3" s="146" t="s">
        <v>99</v>
      </c>
      <c r="Z3" s="146" t="s">
        <v>100</v>
      </c>
      <c r="AA3" s="146" t="s">
        <v>101</v>
      </c>
    </row>
    <row r="4" customFormat="false" ht="11.25" hidden="false" customHeight="true" outlineLevel="0" collapsed="false"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</row>
    <row r="5" customFormat="false" ht="12.75" hidden="false" customHeight="true" outlineLevel="0" collapsed="false">
      <c r="B5" s="148" t="s">
        <v>102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</row>
    <row r="6" customFormat="false" ht="38.25" hidden="false" customHeight="false" outlineLevel="0" collapsed="false">
      <c r="A6" s="149" t="s">
        <v>103</v>
      </c>
      <c r="B6" s="146" t="s">
        <v>79</v>
      </c>
      <c r="C6" s="146" t="s">
        <v>36</v>
      </c>
      <c r="D6" s="146" t="s">
        <v>80</v>
      </c>
      <c r="E6" s="146" t="s">
        <v>81</v>
      </c>
      <c r="F6" s="146" t="s">
        <v>82</v>
      </c>
      <c r="G6" s="146" t="s">
        <v>83</v>
      </c>
      <c r="H6" s="146" t="s">
        <v>35</v>
      </c>
      <c r="I6" s="146" t="s">
        <v>84</v>
      </c>
      <c r="J6" s="146" t="s">
        <v>85</v>
      </c>
      <c r="K6" s="146" t="s">
        <v>86</v>
      </c>
      <c r="L6" s="146" t="s">
        <v>87</v>
      </c>
      <c r="M6" s="146" t="s">
        <v>88</v>
      </c>
      <c r="N6" s="146" t="s">
        <v>89</v>
      </c>
      <c r="O6" s="146" t="s">
        <v>90</v>
      </c>
      <c r="P6" s="146" t="s">
        <v>91</v>
      </c>
      <c r="Q6" s="146" t="s">
        <v>92</v>
      </c>
      <c r="R6" s="146" t="s">
        <v>37</v>
      </c>
      <c r="S6" s="146" t="s">
        <v>93</v>
      </c>
      <c r="T6" s="146" t="s">
        <v>94</v>
      </c>
      <c r="U6" s="146" t="s">
        <v>95</v>
      </c>
      <c r="V6" s="146" t="s">
        <v>96</v>
      </c>
      <c r="W6" s="146" t="s">
        <v>97</v>
      </c>
      <c r="X6" s="146" t="s">
        <v>98</v>
      </c>
      <c r="Y6" s="146" t="s">
        <v>99</v>
      </c>
      <c r="Z6" s="150" t="s">
        <v>100</v>
      </c>
      <c r="AA6" s="146" t="s">
        <v>101</v>
      </c>
    </row>
    <row r="7" customFormat="false" ht="12.75" hidden="false" customHeight="false" outlineLevel="0" collapsed="false">
      <c r="A7" s="149" t="s">
        <v>103</v>
      </c>
      <c r="B7" s="151" t="n">
        <v>2000</v>
      </c>
      <c r="C7" s="152" t="n">
        <v>1918</v>
      </c>
      <c r="D7" s="152" t="n">
        <v>0</v>
      </c>
      <c r="E7" s="152" t="n">
        <v>234</v>
      </c>
      <c r="F7" s="152" t="n">
        <v>0</v>
      </c>
      <c r="G7" s="152" t="n">
        <v>599</v>
      </c>
      <c r="H7" s="152" t="n">
        <v>13173</v>
      </c>
      <c r="I7" s="152" t="n">
        <v>-4253</v>
      </c>
      <c r="J7" s="152" t="n">
        <v>0</v>
      </c>
      <c r="K7" s="152" t="n">
        <v>0</v>
      </c>
      <c r="L7" s="152" t="n">
        <v>0</v>
      </c>
      <c r="M7" s="152" t="n">
        <v>0</v>
      </c>
      <c r="N7" s="152" t="n">
        <v>0</v>
      </c>
      <c r="O7" s="152" t="n">
        <v>0</v>
      </c>
      <c r="P7" s="152" t="n">
        <v>42</v>
      </c>
      <c r="Q7" s="152" t="n">
        <v>0</v>
      </c>
      <c r="R7" s="152" t="n">
        <v>9280</v>
      </c>
      <c r="S7" s="152" t="n">
        <v>0</v>
      </c>
      <c r="T7" s="152" t="n">
        <v>1170</v>
      </c>
      <c r="U7" s="152" t="n">
        <v>0</v>
      </c>
      <c r="V7" s="152" t="n">
        <v>0</v>
      </c>
      <c r="W7" s="152" t="n">
        <v>0</v>
      </c>
      <c r="X7" s="152" t="n">
        <v>0</v>
      </c>
      <c r="Y7" s="152" t="n">
        <v>11</v>
      </c>
      <c r="Z7" s="153" t="n">
        <f aca="false">I7+J7+K7+L7</f>
        <v>-4253</v>
      </c>
      <c r="AA7" s="153" t="n">
        <f aca="false">SUM(C7:Y7)</f>
        <v>22174</v>
      </c>
    </row>
    <row r="8" customFormat="false" ht="12.75" hidden="false" customHeight="false" outlineLevel="0" collapsed="false">
      <c r="A8" s="149" t="s">
        <v>103</v>
      </c>
      <c r="B8" s="151" t="n">
        <v>2001</v>
      </c>
      <c r="C8" s="152" t="n">
        <v>1288</v>
      </c>
      <c r="D8" s="152" t="n">
        <v>0</v>
      </c>
      <c r="E8" s="152" t="n">
        <v>247</v>
      </c>
      <c r="F8" s="152" t="n">
        <v>0</v>
      </c>
      <c r="G8" s="152" t="n">
        <v>569</v>
      </c>
      <c r="H8" s="152" t="n">
        <v>13534</v>
      </c>
      <c r="I8" s="152" t="n">
        <v>-4176</v>
      </c>
      <c r="J8" s="152" t="n">
        <v>0</v>
      </c>
      <c r="K8" s="152" t="n">
        <v>0</v>
      </c>
      <c r="L8" s="152" t="n">
        <v>0</v>
      </c>
      <c r="M8" s="152" t="n">
        <v>0</v>
      </c>
      <c r="N8" s="152" t="n">
        <v>0</v>
      </c>
      <c r="O8" s="152" t="n">
        <v>0</v>
      </c>
      <c r="P8" s="152" t="n">
        <v>46</v>
      </c>
      <c r="Q8" s="152" t="n">
        <v>0</v>
      </c>
      <c r="R8" s="152" t="n">
        <v>9748</v>
      </c>
      <c r="S8" s="152" t="n">
        <v>0</v>
      </c>
      <c r="T8" s="152" t="n">
        <v>1216</v>
      </c>
      <c r="U8" s="152" t="n">
        <v>0</v>
      </c>
      <c r="V8" s="152" t="n">
        <v>0</v>
      </c>
      <c r="W8" s="152" t="n">
        <v>0</v>
      </c>
      <c r="X8" s="152" t="n">
        <v>0</v>
      </c>
      <c r="Y8" s="152" t="n">
        <v>10</v>
      </c>
      <c r="Z8" s="153" t="n">
        <f aca="false">I8+J8+K8+L8</f>
        <v>-4176</v>
      </c>
      <c r="AA8" s="153" t="n">
        <f aca="false">SUM(C8:Y8)</f>
        <v>22482</v>
      </c>
    </row>
    <row r="9" customFormat="false" ht="12.75" hidden="false" customHeight="false" outlineLevel="0" collapsed="false">
      <c r="A9" s="149" t="s">
        <v>103</v>
      </c>
      <c r="B9" s="151" t="n">
        <v>2002</v>
      </c>
      <c r="C9" s="152" t="n">
        <v>401</v>
      </c>
      <c r="D9" s="152" t="n">
        <v>0</v>
      </c>
      <c r="E9" s="152" t="n">
        <v>244</v>
      </c>
      <c r="F9" s="152" t="n">
        <v>0</v>
      </c>
      <c r="G9" s="152" t="n">
        <v>619</v>
      </c>
      <c r="H9" s="152" t="n">
        <v>13562</v>
      </c>
      <c r="I9" s="152" t="n">
        <v>-6155</v>
      </c>
      <c r="J9" s="152" t="n">
        <v>0</v>
      </c>
      <c r="K9" s="152" t="n">
        <v>0</v>
      </c>
      <c r="L9" s="152" t="n">
        <v>0</v>
      </c>
      <c r="M9" s="152" t="n">
        <v>0</v>
      </c>
      <c r="N9" s="152" t="n">
        <v>0</v>
      </c>
      <c r="O9" s="152" t="n">
        <v>0</v>
      </c>
      <c r="P9" s="152" t="n">
        <v>54</v>
      </c>
      <c r="Q9" s="152" t="n">
        <v>0</v>
      </c>
      <c r="R9" s="152" t="n">
        <v>9498</v>
      </c>
      <c r="S9" s="152" t="n">
        <v>0</v>
      </c>
      <c r="T9" s="152" t="n">
        <v>1267</v>
      </c>
      <c r="U9" s="152" t="n">
        <v>0</v>
      </c>
      <c r="V9" s="152" t="n">
        <v>0</v>
      </c>
      <c r="W9" s="152" t="n">
        <v>0</v>
      </c>
      <c r="X9" s="152" t="n">
        <v>0</v>
      </c>
      <c r="Y9" s="152" t="n">
        <v>0</v>
      </c>
      <c r="Z9" s="153" t="n">
        <f aca="false">I9+J9+K9+L9</f>
        <v>-6155</v>
      </c>
      <c r="AA9" s="153" t="n">
        <f aca="false">SUM(C9:Y9)</f>
        <v>19490</v>
      </c>
    </row>
    <row r="10" customFormat="false" ht="12.75" hidden="false" customHeight="false" outlineLevel="0" collapsed="false">
      <c r="A10" s="149" t="s">
        <v>103</v>
      </c>
      <c r="B10" s="151" t="n">
        <v>2003</v>
      </c>
      <c r="C10" s="152" t="n">
        <v>242</v>
      </c>
      <c r="D10" s="152" t="n">
        <v>0</v>
      </c>
      <c r="E10" s="152" t="n">
        <v>265</v>
      </c>
      <c r="F10" s="152" t="n">
        <v>0</v>
      </c>
      <c r="G10" s="152" t="n">
        <v>37</v>
      </c>
      <c r="H10" s="152" t="n">
        <v>14023</v>
      </c>
      <c r="I10" s="152" t="n">
        <v>112</v>
      </c>
      <c r="J10" s="152" t="n">
        <v>0</v>
      </c>
      <c r="K10" s="152" t="n">
        <v>0</v>
      </c>
      <c r="L10" s="152" t="n">
        <v>0</v>
      </c>
      <c r="M10" s="152" t="n">
        <v>0</v>
      </c>
      <c r="N10" s="152" t="n">
        <v>0</v>
      </c>
      <c r="O10" s="152" t="n">
        <v>0</v>
      </c>
      <c r="P10" s="152" t="n">
        <v>59</v>
      </c>
      <c r="Q10" s="152" t="n">
        <v>0</v>
      </c>
      <c r="R10" s="152" t="n">
        <v>10790</v>
      </c>
      <c r="S10" s="152" t="n">
        <v>0</v>
      </c>
      <c r="T10" s="152" t="n">
        <v>1325</v>
      </c>
      <c r="U10" s="152" t="n">
        <v>0</v>
      </c>
      <c r="V10" s="152" t="n">
        <v>0</v>
      </c>
      <c r="W10" s="152" t="n">
        <v>0</v>
      </c>
      <c r="X10" s="152" t="n">
        <v>0</v>
      </c>
      <c r="Y10" s="152" t="n">
        <v>20</v>
      </c>
      <c r="Z10" s="153" t="n">
        <f aca="false">I10+J10+K10+L10</f>
        <v>112</v>
      </c>
      <c r="AA10" s="153" t="n">
        <f aca="false">SUM(C10:Y10)</f>
        <v>26873</v>
      </c>
    </row>
    <row r="11" customFormat="false" ht="12.75" hidden="false" customHeight="false" outlineLevel="0" collapsed="false">
      <c r="A11" s="149" t="s">
        <v>103</v>
      </c>
      <c r="B11" s="151" t="n">
        <v>2004</v>
      </c>
      <c r="C11" s="152" t="n">
        <v>353</v>
      </c>
      <c r="D11" s="152" t="n">
        <v>0</v>
      </c>
      <c r="E11" s="152" t="n">
        <v>290</v>
      </c>
      <c r="F11" s="152" t="n">
        <v>0</v>
      </c>
      <c r="G11" s="152" t="n">
        <v>39</v>
      </c>
      <c r="H11" s="152" t="n">
        <v>14373</v>
      </c>
      <c r="I11" s="152" t="n">
        <v>-1287</v>
      </c>
      <c r="J11" s="152" t="n">
        <v>0</v>
      </c>
      <c r="K11" s="152" t="n">
        <v>0</v>
      </c>
      <c r="L11" s="152" t="n">
        <v>0</v>
      </c>
      <c r="M11" s="152" t="n">
        <v>0</v>
      </c>
      <c r="N11" s="152" t="n">
        <v>0</v>
      </c>
      <c r="O11" s="152" t="n">
        <v>0</v>
      </c>
      <c r="P11" s="152" t="n">
        <v>58</v>
      </c>
      <c r="Q11" s="152" t="n">
        <v>0</v>
      </c>
      <c r="R11" s="152" t="n">
        <v>11532</v>
      </c>
      <c r="S11" s="152" t="n">
        <v>0</v>
      </c>
      <c r="T11" s="152" t="n">
        <v>1342</v>
      </c>
      <c r="U11" s="152" t="n">
        <v>0</v>
      </c>
      <c r="V11" s="152" t="n">
        <v>0</v>
      </c>
      <c r="W11" s="152" t="n">
        <v>0</v>
      </c>
      <c r="X11" s="152" t="n">
        <v>0</v>
      </c>
      <c r="Y11" s="152" t="n">
        <v>18</v>
      </c>
      <c r="Z11" s="153" t="n">
        <f aca="false">I11+J11+K11+L11</f>
        <v>-1287</v>
      </c>
      <c r="AA11" s="153" t="n">
        <f aca="false">SUM(C11:Y11)</f>
        <v>26718</v>
      </c>
    </row>
    <row r="12" customFormat="false" ht="12.75" hidden="false" customHeight="false" outlineLevel="0" collapsed="false">
      <c r="A12" s="149" t="s">
        <v>103</v>
      </c>
      <c r="B12" s="151" t="n">
        <v>2005</v>
      </c>
      <c r="C12" s="152" t="n">
        <v>811</v>
      </c>
      <c r="D12" s="152" t="n">
        <v>0</v>
      </c>
      <c r="E12" s="152" t="n">
        <v>306</v>
      </c>
      <c r="F12" s="152" t="n">
        <v>0</v>
      </c>
      <c r="G12" s="152" t="n">
        <v>42</v>
      </c>
      <c r="H12" s="152" t="n">
        <v>14359</v>
      </c>
      <c r="I12" s="152" t="n">
        <v>-1967</v>
      </c>
      <c r="J12" s="152" t="n">
        <v>0</v>
      </c>
      <c r="K12" s="152" t="n">
        <v>0</v>
      </c>
      <c r="L12" s="152" t="n">
        <v>0</v>
      </c>
      <c r="M12" s="152" t="n">
        <v>0</v>
      </c>
      <c r="N12" s="152" t="n">
        <v>0</v>
      </c>
      <c r="O12" s="152" t="n">
        <v>0</v>
      </c>
      <c r="P12" s="152" t="n">
        <v>61</v>
      </c>
      <c r="Q12" s="152" t="n">
        <v>0</v>
      </c>
      <c r="R12" s="152" t="n">
        <v>13679</v>
      </c>
      <c r="S12" s="152" t="n">
        <v>0</v>
      </c>
      <c r="T12" s="152" t="n">
        <v>1273</v>
      </c>
      <c r="U12" s="152" t="n">
        <v>0</v>
      </c>
      <c r="V12" s="152" t="n">
        <v>0</v>
      </c>
      <c r="W12" s="152" t="n">
        <v>0</v>
      </c>
      <c r="X12" s="152" t="n">
        <v>0</v>
      </c>
      <c r="Y12" s="152" t="n">
        <v>13</v>
      </c>
      <c r="Z12" s="153" t="n">
        <f aca="false">I12+J12+K12+L12</f>
        <v>-1967</v>
      </c>
      <c r="AA12" s="153" t="n">
        <f aca="false">SUM(C12:Y12)</f>
        <v>28577</v>
      </c>
    </row>
    <row r="13" customFormat="false" ht="12.75" hidden="false" customHeight="false" outlineLevel="0" collapsed="false">
      <c r="A13" s="149" t="s">
        <v>103</v>
      </c>
      <c r="B13" s="151" t="n">
        <v>2006</v>
      </c>
      <c r="C13" s="152" t="n">
        <v>1116</v>
      </c>
      <c r="D13" s="152" t="n">
        <v>0</v>
      </c>
      <c r="E13" s="152" t="n">
        <v>319</v>
      </c>
      <c r="F13" s="152" t="n">
        <v>0</v>
      </c>
      <c r="G13" s="152" t="n">
        <v>43</v>
      </c>
      <c r="H13" s="152" t="n">
        <v>14301</v>
      </c>
      <c r="I13" s="152" t="n">
        <v>-3023</v>
      </c>
      <c r="J13" s="152" t="n">
        <v>0</v>
      </c>
      <c r="K13" s="152" t="n">
        <v>0</v>
      </c>
      <c r="L13" s="152" t="n">
        <v>0</v>
      </c>
      <c r="M13" s="152" t="n">
        <v>0</v>
      </c>
      <c r="N13" s="152" t="n">
        <v>0</v>
      </c>
      <c r="O13" s="152" t="n">
        <v>0</v>
      </c>
      <c r="P13" s="152" t="n">
        <v>64</v>
      </c>
      <c r="Q13" s="152" t="n">
        <v>0</v>
      </c>
      <c r="R13" s="152" t="n">
        <v>10495</v>
      </c>
      <c r="S13" s="152" t="n">
        <v>0</v>
      </c>
      <c r="T13" s="152" t="n">
        <v>1262</v>
      </c>
      <c r="U13" s="152" t="n">
        <v>0</v>
      </c>
      <c r="V13" s="152" t="n">
        <v>0</v>
      </c>
      <c r="W13" s="152" t="n">
        <v>0</v>
      </c>
      <c r="X13" s="152" t="n">
        <v>0</v>
      </c>
      <c r="Y13" s="152" t="n">
        <v>14</v>
      </c>
      <c r="Z13" s="153" t="n">
        <f aca="false">I13+J13+K13+L13</f>
        <v>-3023</v>
      </c>
      <c r="AA13" s="153" t="n">
        <f aca="false">SUM(C13:Y13)</f>
        <v>24591</v>
      </c>
    </row>
    <row r="14" customFormat="false" ht="12.75" hidden="false" customHeight="false" outlineLevel="0" collapsed="false">
      <c r="A14" s="149" t="s">
        <v>103</v>
      </c>
      <c r="B14" s="151" t="n">
        <v>2007</v>
      </c>
      <c r="C14" s="152" t="n">
        <v>1143</v>
      </c>
      <c r="D14" s="152" t="n">
        <v>0</v>
      </c>
      <c r="E14" s="152" t="n">
        <v>336</v>
      </c>
      <c r="F14" s="152" t="n">
        <v>0</v>
      </c>
      <c r="G14" s="152" t="n">
        <v>55</v>
      </c>
      <c r="H14" s="152" t="n">
        <v>14790</v>
      </c>
      <c r="I14" s="152" t="n">
        <v>-2065</v>
      </c>
      <c r="J14" s="152" t="n">
        <v>-12</v>
      </c>
      <c r="K14" s="152" t="n">
        <v>0</v>
      </c>
      <c r="L14" s="152" t="n">
        <v>0</v>
      </c>
      <c r="M14" s="152" t="n">
        <v>0</v>
      </c>
      <c r="N14" s="152" t="n">
        <v>0</v>
      </c>
      <c r="O14" s="152" t="n">
        <v>0</v>
      </c>
      <c r="P14" s="152" t="n">
        <v>70</v>
      </c>
      <c r="Q14" s="152" t="n">
        <v>0</v>
      </c>
      <c r="R14" s="152" t="n">
        <v>11240</v>
      </c>
      <c r="S14" s="152" t="n">
        <v>0</v>
      </c>
      <c r="T14" s="152" t="n">
        <v>1271</v>
      </c>
      <c r="U14" s="152" t="n">
        <v>0</v>
      </c>
      <c r="V14" s="152" t="n">
        <v>0</v>
      </c>
      <c r="W14" s="152" t="n">
        <v>0</v>
      </c>
      <c r="X14" s="152" t="n">
        <v>0</v>
      </c>
      <c r="Y14" s="152" t="n">
        <v>15</v>
      </c>
      <c r="Z14" s="153" t="n">
        <f aca="false">I14+J14+K14+L14</f>
        <v>-2077</v>
      </c>
      <c r="AA14" s="153" t="n">
        <f aca="false">SUM(C14:Y14)</f>
        <v>26843</v>
      </c>
    </row>
    <row r="15" customFormat="false" ht="12.75" hidden="false" customHeight="false" outlineLevel="0" collapsed="false">
      <c r="A15" s="149" t="s">
        <v>103</v>
      </c>
      <c r="B15" s="151" t="n">
        <v>2008</v>
      </c>
      <c r="C15" s="152" t="n">
        <v>1536</v>
      </c>
      <c r="D15" s="152" t="n">
        <v>0</v>
      </c>
      <c r="E15" s="152" t="n">
        <v>354</v>
      </c>
      <c r="F15" s="152" t="n">
        <v>0</v>
      </c>
      <c r="G15" s="152" t="n">
        <v>370</v>
      </c>
      <c r="H15" s="152" t="n">
        <v>15004</v>
      </c>
      <c r="I15" s="152" t="n">
        <v>-2485</v>
      </c>
      <c r="J15" s="152" t="n">
        <v>-16</v>
      </c>
      <c r="K15" s="152" t="n">
        <v>0</v>
      </c>
      <c r="L15" s="152" t="n">
        <v>0</v>
      </c>
      <c r="M15" s="152" t="n">
        <v>0</v>
      </c>
      <c r="N15" s="152" t="n">
        <v>0</v>
      </c>
      <c r="O15" s="152" t="n">
        <v>0</v>
      </c>
      <c r="P15" s="152" t="n">
        <v>75</v>
      </c>
      <c r="Q15" s="152" t="n">
        <v>0</v>
      </c>
      <c r="R15" s="152" t="n">
        <v>13437</v>
      </c>
      <c r="S15" s="152" t="n">
        <v>0</v>
      </c>
      <c r="T15" s="152" t="n">
        <v>1270</v>
      </c>
      <c r="U15" s="152" t="n">
        <v>0</v>
      </c>
      <c r="V15" s="152" t="n">
        <v>0</v>
      </c>
      <c r="W15" s="152" t="n">
        <v>0</v>
      </c>
      <c r="X15" s="152" t="n">
        <v>0</v>
      </c>
      <c r="Y15" s="152" t="n">
        <v>14</v>
      </c>
      <c r="Z15" s="153" t="n">
        <f aca="false">I15+J15+K15+L15</f>
        <v>-2501</v>
      </c>
      <c r="AA15" s="153" t="n">
        <f aca="false">SUM(C15:Y15)</f>
        <v>29559</v>
      </c>
    </row>
    <row r="16" customFormat="false" ht="12.75" hidden="false" customHeight="false" outlineLevel="0" collapsed="false">
      <c r="A16" s="149" t="s">
        <v>103</v>
      </c>
      <c r="B16" s="151" t="n">
        <v>2009</v>
      </c>
      <c r="C16" s="152" t="n">
        <v>4011</v>
      </c>
      <c r="D16" s="152" t="n">
        <v>0</v>
      </c>
      <c r="E16" s="152" t="n">
        <v>371</v>
      </c>
      <c r="F16" s="152" t="n">
        <v>0</v>
      </c>
      <c r="G16" s="152" t="n">
        <v>2917</v>
      </c>
      <c r="H16" s="152" t="n">
        <v>15783</v>
      </c>
      <c r="I16" s="152" t="n">
        <v>-1532</v>
      </c>
      <c r="J16" s="152" t="n">
        <v>-17</v>
      </c>
      <c r="K16" s="152" t="n">
        <v>0</v>
      </c>
      <c r="L16" s="152" t="n">
        <v>0</v>
      </c>
      <c r="M16" s="152" t="n">
        <v>0</v>
      </c>
      <c r="N16" s="152" t="n">
        <v>0</v>
      </c>
      <c r="O16" s="152" t="n">
        <v>0</v>
      </c>
      <c r="P16" s="152" t="n">
        <v>80</v>
      </c>
      <c r="Q16" s="152" t="n">
        <v>0</v>
      </c>
      <c r="R16" s="152" t="n">
        <v>13776</v>
      </c>
      <c r="S16" s="152" t="n">
        <v>0</v>
      </c>
      <c r="T16" s="152" t="n">
        <v>1200</v>
      </c>
      <c r="U16" s="152" t="n">
        <v>0</v>
      </c>
      <c r="V16" s="152" t="n">
        <v>0</v>
      </c>
      <c r="W16" s="152" t="n">
        <v>0</v>
      </c>
      <c r="X16" s="152" t="n">
        <v>0</v>
      </c>
      <c r="Y16" s="152" t="n">
        <v>0</v>
      </c>
      <c r="Z16" s="153" t="n">
        <f aca="false">I16+J16+K16+L16</f>
        <v>-1549</v>
      </c>
      <c r="AA16" s="153" t="n">
        <f aca="false">SUM(C16:Y16)</f>
        <v>36589</v>
      </c>
    </row>
    <row r="17" customFormat="false" ht="12.75" hidden="false" customHeight="false" outlineLevel="0" collapsed="false">
      <c r="A17" s="149" t="s">
        <v>103</v>
      </c>
      <c r="B17" s="154" t="n">
        <v>2010</v>
      </c>
      <c r="C17" s="155" t="n">
        <v>1446</v>
      </c>
      <c r="D17" s="155" t="n">
        <v>0</v>
      </c>
      <c r="E17" s="155" t="n">
        <v>387</v>
      </c>
      <c r="F17" s="155" t="n">
        <v>0</v>
      </c>
      <c r="G17" s="155" t="n">
        <v>3030</v>
      </c>
      <c r="H17" s="155" t="n">
        <v>15479</v>
      </c>
      <c r="I17" s="155" t="n">
        <v>-2710</v>
      </c>
      <c r="J17" s="155" t="n">
        <v>0</v>
      </c>
      <c r="K17" s="155" t="n">
        <v>0</v>
      </c>
      <c r="L17" s="155" t="n">
        <v>0</v>
      </c>
      <c r="M17" s="155" t="n">
        <v>0</v>
      </c>
      <c r="N17" s="155" t="n">
        <v>0</v>
      </c>
      <c r="O17" s="155" t="n">
        <v>0</v>
      </c>
      <c r="P17" s="155" t="n">
        <v>85</v>
      </c>
      <c r="Q17" s="155" t="n">
        <v>0</v>
      </c>
      <c r="R17" s="155" t="n">
        <v>10729</v>
      </c>
      <c r="S17" s="155" t="n">
        <v>0</v>
      </c>
      <c r="T17" s="155" t="n">
        <v>1209</v>
      </c>
      <c r="U17" s="155" t="n">
        <v>0</v>
      </c>
      <c r="V17" s="155" t="n">
        <v>0</v>
      </c>
      <c r="W17" s="155" t="n">
        <v>0</v>
      </c>
      <c r="X17" s="155" t="n">
        <v>0</v>
      </c>
      <c r="Y17" s="155" t="n">
        <v>12</v>
      </c>
      <c r="Z17" s="153" t="n">
        <f aca="false">I17+J17+K17+L17</f>
        <v>-2710</v>
      </c>
      <c r="AA17" s="153" t="n">
        <f aca="false">SUM(C17:Y17)</f>
        <v>29667</v>
      </c>
    </row>
    <row r="18" customFormat="false" ht="12.75" hidden="false" customHeight="false" outlineLevel="0" collapsed="false">
      <c r="A18" s="149" t="s">
        <v>103</v>
      </c>
      <c r="B18" s="154" t="n">
        <v>2011</v>
      </c>
      <c r="C18" s="155" t="n">
        <v>1830</v>
      </c>
      <c r="D18" s="155" t="n">
        <v>0</v>
      </c>
      <c r="E18" s="155" t="n">
        <v>402</v>
      </c>
      <c r="F18" s="155" t="n">
        <v>0</v>
      </c>
      <c r="G18" s="155" t="n">
        <v>2554</v>
      </c>
      <c r="H18" s="155" t="n">
        <v>15689</v>
      </c>
      <c r="I18" s="155" t="n">
        <v>-2319</v>
      </c>
      <c r="J18" s="155" t="n">
        <v>0</v>
      </c>
      <c r="K18" s="155" t="n">
        <v>0</v>
      </c>
      <c r="L18" s="155" t="n">
        <v>0</v>
      </c>
      <c r="M18" s="155" t="n">
        <v>0</v>
      </c>
      <c r="N18" s="155" t="n">
        <v>0</v>
      </c>
      <c r="O18" s="155" t="n">
        <v>0</v>
      </c>
      <c r="P18" s="155" t="n">
        <v>90</v>
      </c>
      <c r="Q18" s="155" t="n">
        <v>0</v>
      </c>
      <c r="R18" s="155" t="n">
        <v>11872</v>
      </c>
      <c r="S18" s="155" t="n">
        <v>0</v>
      </c>
      <c r="T18" s="155" t="n">
        <v>1220</v>
      </c>
      <c r="U18" s="155" t="n">
        <v>0</v>
      </c>
      <c r="V18" s="155" t="n">
        <v>0</v>
      </c>
      <c r="W18" s="155" t="n">
        <v>0</v>
      </c>
      <c r="X18" s="155" t="n">
        <v>0</v>
      </c>
      <c r="Y18" s="155" t="n">
        <v>14</v>
      </c>
      <c r="Z18" s="153" t="n">
        <f aca="false">I18+J18+K18+L18</f>
        <v>-2319</v>
      </c>
      <c r="AA18" s="153" t="n">
        <f aca="false">SUM(C18:Y18)</f>
        <v>31352</v>
      </c>
    </row>
    <row r="19" customFormat="false" ht="12.75" hidden="false" customHeight="false" outlineLevel="0" collapsed="false">
      <c r="A19" s="149" t="s">
        <v>103</v>
      </c>
      <c r="B19" s="154" t="n">
        <v>2012</v>
      </c>
      <c r="C19" s="155" t="n">
        <v>1558</v>
      </c>
      <c r="D19" s="155" t="n">
        <v>0</v>
      </c>
      <c r="E19" s="155" t="n">
        <v>416</v>
      </c>
      <c r="F19" s="155" t="n">
        <v>0</v>
      </c>
      <c r="G19" s="155" t="n">
        <v>1485</v>
      </c>
      <c r="H19" s="155" t="n">
        <v>15309</v>
      </c>
      <c r="I19" s="155" t="n">
        <v>-6724</v>
      </c>
      <c r="J19" s="155" t="n">
        <v>0</v>
      </c>
      <c r="K19" s="155" t="n">
        <v>0</v>
      </c>
      <c r="L19" s="155" t="n">
        <v>0</v>
      </c>
      <c r="M19" s="155" t="n">
        <v>0</v>
      </c>
      <c r="N19" s="155" t="n">
        <v>0</v>
      </c>
      <c r="O19" s="155" t="n">
        <v>0</v>
      </c>
      <c r="P19" s="155" t="n">
        <v>97</v>
      </c>
      <c r="Q19" s="155" t="n">
        <v>0</v>
      </c>
      <c r="R19" s="155" t="n">
        <v>8058</v>
      </c>
      <c r="S19" s="155" t="n">
        <v>0</v>
      </c>
      <c r="T19" s="155" t="n">
        <v>1263</v>
      </c>
      <c r="U19" s="155" t="n">
        <v>0</v>
      </c>
      <c r="V19" s="155" t="n">
        <v>0</v>
      </c>
      <c r="W19" s="155" t="n">
        <v>0</v>
      </c>
      <c r="X19" s="155" t="n">
        <v>0</v>
      </c>
      <c r="Y19" s="155" t="n">
        <v>12</v>
      </c>
      <c r="Z19" s="153" t="n">
        <f aca="false">I19+J19+K19+L19</f>
        <v>-6724</v>
      </c>
      <c r="AA19" s="153" t="n">
        <f aca="false">SUM(C19:Y19)</f>
        <v>21474</v>
      </c>
    </row>
    <row r="20" customFormat="false" ht="12.75" hidden="false" customHeight="false" outlineLevel="0" collapsed="false">
      <c r="A20" s="149" t="s">
        <v>103</v>
      </c>
      <c r="B20" s="154" t="n">
        <v>2013</v>
      </c>
      <c r="C20" s="155" t="n">
        <v>458</v>
      </c>
      <c r="D20" s="155" t="n">
        <v>0</v>
      </c>
      <c r="E20" s="155" t="n">
        <v>428</v>
      </c>
      <c r="F20" s="155" t="n">
        <v>0</v>
      </c>
      <c r="G20" s="155" t="n">
        <v>1125</v>
      </c>
      <c r="H20" s="155" t="n">
        <v>15649</v>
      </c>
      <c r="I20" s="155" t="n">
        <v>-1920</v>
      </c>
      <c r="J20" s="155" t="n">
        <v>-16</v>
      </c>
      <c r="K20" s="155" t="n">
        <v>0</v>
      </c>
      <c r="L20" s="155" t="n">
        <v>0</v>
      </c>
      <c r="M20" s="155" t="n">
        <v>0</v>
      </c>
      <c r="N20" s="155" t="n">
        <v>0</v>
      </c>
      <c r="O20" s="155" t="n">
        <v>0</v>
      </c>
      <c r="P20" s="155" t="n">
        <v>103</v>
      </c>
      <c r="Q20" s="155" t="n">
        <v>0</v>
      </c>
      <c r="R20" s="155" t="n">
        <v>10993</v>
      </c>
      <c r="S20" s="155" t="n">
        <v>0</v>
      </c>
      <c r="T20" s="155" t="n">
        <v>1328</v>
      </c>
      <c r="U20" s="155" t="n">
        <v>0</v>
      </c>
      <c r="V20" s="155" t="n">
        <v>0</v>
      </c>
      <c r="W20" s="155" t="n">
        <v>0</v>
      </c>
      <c r="X20" s="155" t="n">
        <v>0</v>
      </c>
      <c r="Y20" s="155" t="n">
        <v>17</v>
      </c>
      <c r="Z20" s="153" t="n">
        <f aca="false">I20+J20+K20+L20</f>
        <v>-1936</v>
      </c>
      <c r="AA20" s="153" t="n">
        <f aca="false">SUM(C20:Y20)</f>
        <v>28165</v>
      </c>
    </row>
    <row r="21" customFormat="false" ht="12.75" hidden="false" customHeight="false" outlineLevel="0" collapsed="false">
      <c r="A21" s="149" t="s">
        <v>103</v>
      </c>
      <c r="B21" s="154" t="n">
        <v>2014</v>
      </c>
      <c r="C21" s="155" t="n">
        <v>1141</v>
      </c>
      <c r="D21" s="155" t="n">
        <v>0</v>
      </c>
      <c r="E21" s="155" t="n">
        <v>446</v>
      </c>
      <c r="F21" s="155" t="n">
        <v>0</v>
      </c>
      <c r="G21" s="155" t="n">
        <v>951</v>
      </c>
      <c r="H21" s="155" t="n">
        <v>16283</v>
      </c>
      <c r="I21" s="155" t="n">
        <v>-1159</v>
      </c>
      <c r="J21" s="155" t="n">
        <v>-22</v>
      </c>
      <c r="K21" s="155" t="n">
        <v>0</v>
      </c>
      <c r="L21" s="155" t="n">
        <v>0</v>
      </c>
      <c r="M21" s="155" t="n">
        <v>0</v>
      </c>
      <c r="N21" s="155" t="n">
        <v>0</v>
      </c>
      <c r="O21" s="155" t="n">
        <v>0</v>
      </c>
      <c r="P21" s="155" t="n">
        <v>108</v>
      </c>
      <c r="Q21" s="155" t="n">
        <v>0</v>
      </c>
      <c r="R21" s="155" t="n">
        <v>12571</v>
      </c>
      <c r="S21" s="155" t="n">
        <v>0</v>
      </c>
      <c r="T21" s="155" t="n">
        <v>1297</v>
      </c>
      <c r="U21" s="155" t="n">
        <v>0</v>
      </c>
      <c r="V21" s="155" t="n">
        <v>0</v>
      </c>
      <c r="W21" s="155" t="n">
        <v>0</v>
      </c>
      <c r="X21" s="155" t="n">
        <v>0</v>
      </c>
      <c r="Y21" s="155" t="n">
        <v>19</v>
      </c>
      <c r="Z21" s="153" t="n">
        <f aca="false">I21+J21+K21+L21</f>
        <v>-1181</v>
      </c>
      <c r="AA21" s="153" t="n">
        <f aca="false">SUM(C21:Y21)</f>
        <v>31635</v>
      </c>
    </row>
    <row r="22" customFormat="false" ht="12.75" hidden="false" customHeight="false" outlineLevel="0" collapsed="false">
      <c r="A22" s="149" t="s">
        <v>103</v>
      </c>
      <c r="B22" s="154" t="n">
        <v>2015</v>
      </c>
      <c r="C22" s="156" t="n">
        <v>2829</v>
      </c>
      <c r="D22" s="156" t="n">
        <v>0</v>
      </c>
      <c r="E22" s="156" t="n">
        <v>471</v>
      </c>
      <c r="F22" s="156" t="n">
        <v>0</v>
      </c>
      <c r="G22" s="156" t="n">
        <v>1769</v>
      </c>
      <c r="H22" s="156" t="n">
        <v>16424</v>
      </c>
      <c r="I22" s="156" t="n">
        <v>-2634</v>
      </c>
      <c r="J22" s="156" t="n">
        <v>-31</v>
      </c>
      <c r="K22" s="156" t="n">
        <v>0</v>
      </c>
      <c r="L22" s="156" t="n">
        <v>0</v>
      </c>
      <c r="M22" s="156" t="n">
        <v>0</v>
      </c>
      <c r="N22" s="156" t="n">
        <v>0</v>
      </c>
      <c r="O22" s="156" t="n">
        <v>0</v>
      </c>
      <c r="P22" s="156" t="n">
        <v>113</v>
      </c>
      <c r="Q22" s="156" t="n">
        <v>0</v>
      </c>
      <c r="R22" s="156" t="n">
        <v>12557</v>
      </c>
      <c r="S22" s="156" t="n">
        <v>0</v>
      </c>
      <c r="T22" s="156" t="n">
        <v>1308</v>
      </c>
      <c r="U22" s="156" t="n">
        <v>0</v>
      </c>
      <c r="V22" s="156" t="n">
        <v>10</v>
      </c>
      <c r="W22" s="156" t="n">
        <v>0</v>
      </c>
      <c r="X22" s="156" t="n">
        <v>0</v>
      </c>
      <c r="Y22" s="156" t="n">
        <v>16</v>
      </c>
      <c r="Z22" s="153" t="n">
        <f aca="false">I22+J22+K22+L22</f>
        <v>-2665</v>
      </c>
      <c r="AA22" s="153" t="n">
        <f aca="false">SUM(C22:Y22)</f>
        <v>32832</v>
      </c>
    </row>
    <row r="23" customFormat="false" ht="12.75" hidden="false" customHeight="false" outlineLevel="0" collapsed="false">
      <c r="A23" s="149" t="s">
        <v>103</v>
      </c>
      <c r="B23" s="154" t="n">
        <v>2016</v>
      </c>
      <c r="C23" s="156" t="n">
        <v>2638</v>
      </c>
      <c r="D23" s="156" t="n">
        <v>0</v>
      </c>
      <c r="E23" s="156" t="n">
        <v>488</v>
      </c>
      <c r="F23" s="156" t="n">
        <v>0</v>
      </c>
      <c r="G23" s="156" t="n">
        <v>1600</v>
      </c>
      <c r="H23" s="156" t="n">
        <v>16820</v>
      </c>
      <c r="I23" s="156" t="n">
        <v>-2424</v>
      </c>
      <c r="J23" s="156" t="n">
        <v>-28</v>
      </c>
      <c r="K23" s="156" t="n">
        <v>0</v>
      </c>
      <c r="L23" s="156" t="n">
        <v>0</v>
      </c>
      <c r="M23" s="156" t="n">
        <v>0</v>
      </c>
      <c r="N23" s="156" t="n">
        <v>0</v>
      </c>
      <c r="O23" s="156" t="n">
        <v>0</v>
      </c>
      <c r="P23" s="156" t="n">
        <v>120</v>
      </c>
      <c r="Q23" s="156" t="n">
        <v>0</v>
      </c>
      <c r="R23" s="156" t="n">
        <v>12562</v>
      </c>
      <c r="S23" s="156" t="n">
        <v>0</v>
      </c>
      <c r="T23" s="156" t="n">
        <v>1321</v>
      </c>
      <c r="U23" s="156" t="n">
        <v>0</v>
      </c>
      <c r="V23" s="156" t="n">
        <v>11</v>
      </c>
      <c r="W23" s="156" t="n">
        <v>0</v>
      </c>
      <c r="X23" s="156" t="n">
        <v>0</v>
      </c>
      <c r="Y23" s="156" t="n">
        <v>16</v>
      </c>
      <c r="Z23" s="153" t="n">
        <f aca="false">I23+J23+K23+L23</f>
        <v>-2452</v>
      </c>
      <c r="AA23" s="153" t="n">
        <f aca="false">SUM(C23:Y23)</f>
        <v>33124</v>
      </c>
    </row>
    <row r="24" customFormat="false" ht="12.75" hidden="false" customHeight="false" outlineLevel="0" collapsed="false">
      <c r="A24" s="149" t="s">
        <v>103</v>
      </c>
      <c r="B24" s="154" t="n">
        <v>2017</v>
      </c>
      <c r="C24" s="155" t="n">
        <v>2102</v>
      </c>
      <c r="D24" s="155" t="n">
        <v>0</v>
      </c>
      <c r="E24" s="155" t="n">
        <v>502</v>
      </c>
      <c r="F24" s="155" t="n">
        <v>0</v>
      </c>
      <c r="G24" s="155" t="n">
        <v>1206</v>
      </c>
      <c r="H24" s="155" t="n">
        <v>16906</v>
      </c>
      <c r="I24" s="155" t="n">
        <v>-3304</v>
      </c>
      <c r="J24" s="155" t="n">
        <v>-26</v>
      </c>
      <c r="K24" s="155" t="n">
        <v>0</v>
      </c>
      <c r="L24" s="155" t="n">
        <v>0</v>
      </c>
      <c r="M24" s="155" t="n">
        <v>0</v>
      </c>
      <c r="N24" s="155" t="n">
        <v>0</v>
      </c>
      <c r="O24" s="155" t="n">
        <v>0</v>
      </c>
      <c r="P24" s="155" t="n">
        <v>112</v>
      </c>
      <c r="Q24" s="155" t="n">
        <v>0</v>
      </c>
      <c r="R24" s="155" t="n">
        <v>12225</v>
      </c>
      <c r="S24" s="155" t="n">
        <v>0</v>
      </c>
      <c r="T24" s="155" t="n">
        <v>1312</v>
      </c>
      <c r="U24" s="155" t="n">
        <v>0</v>
      </c>
      <c r="V24" s="155" t="n">
        <v>12</v>
      </c>
      <c r="W24" s="155" t="n">
        <v>0</v>
      </c>
      <c r="X24" s="155" t="n">
        <v>0</v>
      </c>
      <c r="Y24" s="155" t="n">
        <v>14</v>
      </c>
      <c r="Z24" s="153" t="n">
        <f aca="false">I24+J24+K24+L24</f>
        <v>-3330</v>
      </c>
      <c r="AA24" s="153" t="n">
        <f aca="false">SUM(C24:Y24)</f>
        <v>31061</v>
      </c>
    </row>
    <row r="25" customFormat="false" ht="12.75" hidden="false" customHeight="false" outlineLevel="0" collapsed="false">
      <c r="A25" s="149" t="s">
        <v>103</v>
      </c>
      <c r="B25" s="154" t="n">
        <v>2018</v>
      </c>
      <c r="C25" s="155" t="n">
        <v>2639</v>
      </c>
      <c r="D25" s="155" t="n">
        <v>0</v>
      </c>
      <c r="E25" s="155" t="n">
        <v>521</v>
      </c>
      <c r="F25" s="155" t="n">
        <v>0</v>
      </c>
      <c r="G25" s="155" t="n">
        <v>1162</v>
      </c>
      <c r="H25" s="155" t="n">
        <v>17365</v>
      </c>
      <c r="I25" s="155" t="n">
        <v>-1951</v>
      </c>
      <c r="J25" s="155" t="n">
        <v>-41</v>
      </c>
      <c r="K25" s="155" t="n">
        <v>0</v>
      </c>
      <c r="L25" s="155" t="n">
        <v>0</v>
      </c>
      <c r="M25" s="155" t="n">
        <v>0</v>
      </c>
      <c r="N25" s="155" t="n">
        <v>0</v>
      </c>
      <c r="O25" s="155" t="n">
        <v>0</v>
      </c>
      <c r="P25" s="155" t="n">
        <v>123</v>
      </c>
      <c r="Q25" s="155" t="n">
        <v>0</v>
      </c>
      <c r="R25" s="155" t="n">
        <v>13263</v>
      </c>
      <c r="S25" s="155" t="n">
        <v>0</v>
      </c>
      <c r="T25" s="155" t="n">
        <v>1339</v>
      </c>
      <c r="U25" s="155" t="n">
        <v>0</v>
      </c>
      <c r="V25" s="155" t="n">
        <v>13</v>
      </c>
      <c r="W25" s="155" t="n">
        <v>0</v>
      </c>
      <c r="X25" s="155" t="n">
        <v>0</v>
      </c>
      <c r="Y25" s="155" t="n">
        <v>14</v>
      </c>
      <c r="Z25" s="153" t="n">
        <v>-1992</v>
      </c>
      <c r="AA25" s="153" t="n">
        <v>34448</v>
      </c>
    </row>
    <row r="26" customFormat="false" ht="12.75" hidden="false" customHeight="false" outlineLevel="0" collapsed="false">
      <c r="A26" s="149" t="s">
        <v>103</v>
      </c>
      <c r="B26" s="154" t="n">
        <v>2019</v>
      </c>
      <c r="C26" s="155" t="n">
        <v>2084</v>
      </c>
      <c r="D26" s="155" t="n">
        <v>0</v>
      </c>
      <c r="E26" s="155" t="n">
        <v>537</v>
      </c>
      <c r="F26" s="155" t="n">
        <v>0</v>
      </c>
      <c r="G26" s="155" t="n">
        <v>1669</v>
      </c>
      <c r="H26" s="155" t="n">
        <v>17492</v>
      </c>
      <c r="I26" s="155" t="n">
        <v>-2538</v>
      </c>
      <c r="J26" s="155" t="n">
        <v>0</v>
      </c>
      <c r="K26" s="155" t="n">
        <v>0</v>
      </c>
      <c r="L26" s="155" t="n">
        <v>0</v>
      </c>
      <c r="M26" s="155" t="n">
        <v>0</v>
      </c>
      <c r="N26" s="155" t="n">
        <v>0</v>
      </c>
      <c r="O26" s="155" t="n">
        <v>0</v>
      </c>
      <c r="P26" s="155" t="n">
        <v>134</v>
      </c>
      <c r="Q26" s="155" t="n">
        <v>0</v>
      </c>
      <c r="R26" s="155" t="n">
        <v>11814</v>
      </c>
      <c r="S26" s="155" t="n">
        <v>0</v>
      </c>
      <c r="T26" s="155" t="n">
        <v>1340</v>
      </c>
      <c r="U26" s="155" t="n">
        <v>0</v>
      </c>
      <c r="V26" s="155" t="n">
        <v>15</v>
      </c>
      <c r="W26" s="155" t="n">
        <v>0</v>
      </c>
      <c r="X26" s="155" t="n">
        <v>0</v>
      </c>
      <c r="Y26" s="155" t="n">
        <v>16</v>
      </c>
      <c r="Z26" s="153" t="n">
        <v>-2536</v>
      </c>
      <c r="AA26" s="153" t="n">
        <v>32565</v>
      </c>
    </row>
    <row r="27" customFormat="false" ht="12.75" hidden="false" customHeight="false" outlineLevel="0" collapsed="false">
      <c r="A27" s="149" t="s">
        <v>103</v>
      </c>
      <c r="B27" s="154" t="n">
        <v>2020</v>
      </c>
      <c r="C27" s="155" t="n">
        <v>1646</v>
      </c>
      <c r="D27" s="155" t="n">
        <v>0</v>
      </c>
      <c r="E27" s="155" t="n">
        <v>482</v>
      </c>
      <c r="F27" s="155" t="n">
        <v>0</v>
      </c>
      <c r="G27" s="155" t="n">
        <v>1121</v>
      </c>
      <c r="H27" s="155" t="n">
        <v>17390</v>
      </c>
      <c r="I27" s="155" t="n">
        <v>-5130</v>
      </c>
      <c r="J27" s="155" t="n">
        <v>0</v>
      </c>
      <c r="K27" s="155" t="n">
        <v>0</v>
      </c>
      <c r="L27" s="155" t="n">
        <v>0</v>
      </c>
      <c r="M27" s="155" t="n">
        <v>0</v>
      </c>
      <c r="N27" s="155" t="n">
        <v>0</v>
      </c>
      <c r="O27" s="155" t="n">
        <v>0</v>
      </c>
      <c r="P27" s="155" t="n">
        <v>94</v>
      </c>
      <c r="Q27" s="155" t="n">
        <v>0</v>
      </c>
      <c r="R27" s="155" t="n">
        <v>9610</v>
      </c>
      <c r="S27" s="155" t="n">
        <v>0</v>
      </c>
      <c r="T27" s="155" t="n">
        <v>1427</v>
      </c>
      <c r="U27" s="155" t="n">
        <v>0</v>
      </c>
      <c r="V27" s="155" t="n">
        <v>16</v>
      </c>
      <c r="W27" s="155" t="n">
        <v>0</v>
      </c>
      <c r="X27" s="155" t="n">
        <v>0</v>
      </c>
      <c r="Y27" s="155" t="n">
        <v>15</v>
      </c>
      <c r="Z27" s="153" t="n">
        <v>-3422</v>
      </c>
      <c r="AA27" s="153" t="n">
        <v>30485</v>
      </c>
    </row>
    <row r="28" customFormat="false" ht="12.75" hidden="false" customHeight="false" outlineLevel="0" collapsed="false">
      <c r="A28" s="149" t="s">
        <v>103</v>
      </c>
      <c r="B28" s="154" t="n">
        <v>2021</v>
      </c>
      <c r="C28" s="155" t="n">
        <v>1443</v>
      </c>
      <c r="D28" s="155" t="n">
        <v>0</v>
      </c>
      <c r="E28" s="155" t="n">
        <v>437</v>
      </c>
      <c r="F28" s="155" t="n">
        <v>0</v>
      </c>
      <c r="G28" s="155" t="n">
        <v>183</v>
      </c>
      <c r="H28" s="155" t="n">
        <v>17951</v>
      </c>
      <c r="I28" s="155" t="n">
        <v>-3856</v>
      </c>
      <c r="J28" s="155" t="n">
        <v>0</v>
      </c>
      <c r="K28" s="155" t="n">
        <v>0</v>
      </c>
      <c r="L28" s="155" t="n">
        <v>0</v>
      </c>
      <c r="M28" s="155" t="n">
        <v>0</v>
      </c>
      <c r="N28" s="155" t="n">
        <v>0</v>
      </c>
      <c r="O28" s="155" t="n">
        <v>0</v>
      </c>
      <c r="P28" s="155" t="n">
        <v>82</v>
      </c>
      <c r="Q28" s="155" t="n">
        <v>0</v>
      </c>
      <c r="R28" s="155" t="n">
        <v>12250</v>
      </c>
      <c r="S28" s="155" t="n">
        <v>0</v>
      </c>
      <c r="T28" s="155" t="n">
        <v>1514</v>
      </c>
      <c r="U28" s="155" t="n">
        <v>0</v>
      </c>
      <c r="V28" s="155" t="n">
        <v>17</v>
      </c>
      <c r="W28" s="155" t="n">
        <v>0</v>
      </c>
      <c r="X28" s="155" t="n">
        <v>0</v>
      </c>
      <c r="Y28" s="155" t="n">
        <v>17</v>
      </c>
      <c r="Z28" s="153" t="n">
        <f aca="false">I28+J28+K28+L28</f>
        <v>-3856</v>
      </c>
      <c r="AA28" s="153" t="n">
        <f aca="false">SUM(C28:Y28)</f>
        <v>30038</v>
      </c>
    </row>
    <row r="29" customFormat="false" ht="12.8" hidden="false" customHeight="false" outlineLevel="0" collapsed="false">
      <c r="A29" s="149" t="s">
        <v>103</v>
      </c>
      <c r="B29" s="154" t="n">
        <v>2022</v>
      </c>
      <c r="C29" s="155" t="n">
        <v>735</v>
      </c>
      <c r="D29" s="155" t="n">
        <v>0</v>
      </c>
      <c r="E29" s="155" t="n">
        <v>394</v>
      </c>
      <c r="F29" s="155" t="n">
        <v>0</v>
      </c>
      <c r="G29" s="155" t="n">
        <v>174</v>
      </c>
      <c r="H29" s="155" t="n">
        <v>17903</v>
      </c>
      <c r="I29" s="155" t="n">
        <v>-5356</v>
      </c>
      <c r="J29" s="155" t="n">
        <v>0</v>
      </c>
      <c r="K29" s="155" t="n">
        <v>0</v>
      </c>
      <c r="L29" s="155" t="n">
        <v>0</v>
      </c>
      <c r="M29" s="155" t="n">
        <v>0</v>
      </c>
      <c r="N29" s="155" t="n">
        <v>0</v>
      </c>
      <c r="O29" s="155" t="n">
        <v>0</v>
      </c>
      <c r="P29" s="155" t="n">
        <v>88</v>
      </c>
      <c r="Q29" s="155" t="n">
        <v>0</v>
      </c>
      <c r="R29" s="155" t="n">
        <v>10817</v>
      </c>
      <c r="S29" s="155" t="n">
        <v>0</v>
      </c>
      <c r="T29" s="155" t="n">
        <v>1530</v>
      </c>
      <c r="U29" s="155" t="n">
        <v>0</v>
      </c>
      <c r="V29" s="155" t="n">
        <v>18</v>
      </c>
      <c r="W29" s="155" t="n">
        <v>0</v>
      </c>
      <c r="X29" s="155" t="n">
        <v>0</v>
      </c>
      <c r="Y29" s="155" t="n">
        <v>16</v>
      </c>
      <c r="Z29" s="153" t="n">
        <f aca="false">I29+J29+K29+L29</f>
        <v>-5356</v>
      </c>
      <c r="AA29" s="153" t="n">
        <f aca="false">SUM(C29:Y29)</f>
        <v>26319</v>
      </c>
    </row>
    <row r="30" customFormat="false" ht="12.8" hidden="false" customHeight="false" outlineLevel="0" collapsed="false">
      <c r="A30" s="149" t="s">
        <v>103</v>
      </c>
      <c r="B30" s="154" t="n">
        <v>2023</v>
      </c>
      <c r="C30" s="157" t="n">
        <v>2215</v>
      </c>
      <c r="D30" s="157" t="n">
        <v>0</v>
      </c>
      <c r="E30" s="157" t="n">
        <v>438</v>
      </c>
      <c r="F30" s="157" t="n">
        <v>0</v>
      </c>
      <c r="G30" s="157" t="n">
        <v>166</v>
      </c>
      <c r="H30" s="157" t="n">
        <v>19062</v>
      </c>
      <c r="I30" s="157" t="n">
        <v>-62</v>
      </c>
      <c r="J30" s="157" t="n">
        <v>0</v>
      </c>
      <c r="K30" s="157" t="n">
        <v>0</v>
      </c>
      <c r="L30" s="157" t="n">
        <v>0</v>
      </c>
      <c r="M30" s="157" t="n">
        <v>0</v>
      </c>
      <c r="N30" s="157" t="n">
        <v>0</v>
      </c>
      <c r="O30" s="157" t="n">
        <v>0</v>
      </c>
      <c r="P30" s="157" t="n">
        <v>95</v>
      </c>
      <c r="Q30" s="157" t="n">
        <v>0</v>
      </c>
      <c r="R30" s="157" t="n">
        <v>14510</v>
      </c>
      <c r="S30" s="157" t="n">
        <v>0</v>
      </c>
      <c r="T30" s="157" t="n">
        <v>1497</v>
      </c>
      <c r="U30" s="157" t="n">
        <v>0</v>
      </c>
      <c r="V30" s="157" t="n">
        <v>20</v>
      </c>
      <c r="W30" s="157" t="n">
        <v>0</v>
      </c>
      <c r="X30" s="157" t="n">
        <v>0</v>
      </c>
      <c r="Y30" s="157" t="n">
        <v>19</v>
      </c>
      <c r="Z30" s="153" t="n">
        <f aca="false">I30+J30+K30+L30</f>
        <v>-62</v>
      </c>
      <c r="AA30" s="153" t="n">
        <f aca="false">SUM(C30:Y30)</f>
        <v>37960</v>
      </c>
    </row>
    <row r="31" customFormat="false" ht="12.8" hidden="false" customHeight="false" outlineLevel="0" collapsed="false">
      <c r="A31" s="149" t="s">
        <v>103</v>
      </c>
      <c r="B31" s="154" t="n">
        <v>2024</v>
      </c>
      <c r="C31" s="155" t="n">
        <v>2335</v>
      </c>
      <c r="D31" s="155" t="n">
        <v>0</v>
      </c>
      <c r="E31" s="155" t="n">
        <v>470</v>
      </c>
      <c r="F31" s="155" t="n">
        <v>0</v>
      </c>
      <c r="G31" s="155" t="n">
        <v>157</v>
      </c>
      <c r="H31" s="155" t="n">
        <v>19048</v>
      </c>
      <c r="I31" s="155" t="n">
        <v>-3823</v>
      </c>
      <c r="J31" s="155" t="n">
        <v>0</v>
      </c>
      <c r="K31" s="155" t="n">
        <v>0</v>
      </c>
      <c r="L31" s="155" t="n">
        <v>0</v>
      </c>
      <c r="M31" s="155" t="n">
        <v>0</v>
      </c>
      <c r="N31" s="155" t="n">
        <v>0</v>
      </c>
      <c r="O31" s="155" t="n">
        <v>0</v>
      </c>
      <c r="P31" s="155" t="n">
        <v>100</v>
      </c>
      <c r="Q31" s="155" t="n">
        <v>0</v>
      </c>
      <c r="R31" s="155" t="n">
        <v>12216</v>
      </c>
      <c r="S31" s="155" t="n">
        <v>0</v>
      </c>
      <c r="T31" s="155" t="n">
        <v>1482</v>
      </c>
      <c r="U31" s="155" t="n">
        <v>0</v>
      </c>
      <c r="V31" s="155" t="n">
        <v>21</v>
      </c>
      <c r="W31" s="155" t="n">
        <v>0</v>
      </c>
      <c r="X31" s="155" t="n">
        <v>0</v>
      </c>
      <c r="Y31" s="155" t="n">
        <v>17</v>
      </c>
      <c r="Z31" s="153" t="n">
        <f aca="false">I31+J31+K31+L31</f>
        <v>-3823</v>
      </c>
      <c r="AA31" s="153" t="n">
        <f aca="false">SUM(C31:Y31)</f>
        <v>32023</v>
      </c>
    </row>
    <row r="32" customFormat="false" ht="12.75" hidden="false" customHeight="false" outlineLevel="0" collapsed="false">
      <c r="A32" s="149" t="s">
        <v>103</v>
      </c>
      <c r="B32" s="154" t="n">
        <v>2025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3" t="n">
        <f aca="false">I32+J32+K32+L32</f>
        <v>0</v>
      </c>
      <c r="AA32" s="153" t="n">
        <f aca="false">SUM(C32:Y32)</f>
        <v>0</v>
      </c>
    </row>
    <row r="33" customFormat="false" ht="12.75" hidden="false" customHeight="false" outlineLevel="0" collapsed="false">
      <c r="A33" s="149" t="s">
        <v>103</v>
      </c>
      <c r="B33" s="154" t="n">
        <f aca="false">B32+1</f>
        <v>2026</v>
      </c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3" t="n">
        <f aca="false">I33+J33+K33+L33</f>
        <v>0</v>
      </c>
      <c r="AA33" s="153" t="n">
        <f aca="false">SUM(C33:Y33)</f>
        <v>0</v>
      </c>
    </row>
    <row r="34" customFormat="false" ht="12.75" hidden="false" customHeight="false" outlineLevel="0" collapsed="false">
      <c r="A34" s="149" t="s">
        <v>103</v>
      </c>
      <c r="B34" s="154" t="n">
        <f aca="false">B33+1</f>
        <v>2027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3" t="n">
        <f aca="false">I34+J34+K34+L34</f>
        <v>0</v>
      </c>
      <c r="AA34" s="153" t="n">
        <f aca="false">SUM(C34:Y34)</f>
        <v>0</v>
      </c>
    </row>
    <row r="35" customFormat="false" ht="12.75" hidden="false" customHeight="false" outlineLevel="0" collapsed="false"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</row>
    <row r="36" customFormat="false" ht="12.75" hidden="false" customHeight="false" outlineLevel="0" collapsed="false"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</row>
    <row r="37" customFormat="false" ht="12.75" hidden="false" customHeight="false" outlineLevel="0" collapsed="false"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</row>
    <row r="38" customFormat="false" ht="12.75" hidden="false" customHeight="true" outlineLevel="0" collapsed="false">
      <c r="B38" s="148" t="s">
        <v>104</v>
      </c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8"/>
      <c r="Y38" s="148"/>
      <c r="Z38" s="148"/>
      <c r="AA38" s="148"/>
    </row>
    <row r="39" customFormat="false" ht="38.25" hidden="false" customHeight="false" outlineLevel="0" collapsed="false">
      <c r="B39" s="146" t="s">
        <v>79</v>
      </c>
      <c r="C39" s="146" t="s">
        <v>36</v>
      </c>
      <c r="D39" s="146" t="s">
        <v>80</v>
      </c>
      <c r="E39" s="146" t="s">
        <v>81</v>
      </c>
      <c r="F39" s="146" t="s">
        <v>82</v>
      </c>
      <c r="G39" s="146" t="s">
        <v>83</v>
      </c>
      <c r="H39" s="146" t="s">
        <v>35</v>
      </c>
      <c r="I39" s="146" t="s">
        <v>84</v>
      </c>
      <c r="J39" s="146" t="s">
        <v>85</v>
      </c>
      <c r="K39" s="146" t="s">
        <v>86</v>
      </c>
      <c r="L39" s="146" t="s">
        <v>87</v>
      </c>
      <c r="M39" s="146" t="s">
        <v>88</v>
      </c>
      <c r="N39" s="146" t="s">
        <v>89</v>
      </c>
      <c r="O39" s="146" t="s">
        <v>90</v>
      </c>
      <c r="P39" s="146" t="s">
        <v>91</v>
      </c>
      <c r="Q39" s="146" t="s">
        <v>92</v>
      </c>
      <c r="R39" s="146" t="s">
        <v>37</v>
      </c>
      <c r="S39" s="146" t="s">
        <v>93</v>
      </c>
      <c r="T39" s="146" t="s">
        <v>94</v>
      </c>
      <c r="U39" s="146" t="s">
        <v>95</v>
      </c>
      <c r="V39" s="146" t="s">
        <v>96</v>
      </c>
      <c r="W39" s="146" t="s">
        <v>97</v>
      </c>
      <c r="X39" s="146" t="s">
        <v>98</v>
      </c>
      <c r="Y39" s="146" t="s">
        <v>99</v>
      </c>
      <c r="Z39" s="146" t="s">
        <v>100</v>
      </c>
      <c r="AA39" s="146" t="s">
        <v>101</v>
      </c>
    </row>
    <row r="40" customFormat="false" ht="12.75" hidden="false" customHeight="false" outlineLevel="0" collapsed="false">
      <c r="A40" s="149" t="s">
        <v>105</v>
      </c>
      <c r="B40" s="151" t="n">
        <v>2000</v>
      </c>
      <c r="C40" s="152" t="n">
        <v>128</v>
      </c>
      <c r="D40" s="152" t="n">
        <v>4560</v>
      </c>
      <c r="E40" s="152" t="n">
        <v>0</v>
      </c>
      <c r="F40" s="152" t="n">
        <v>0</v>
      </c>
      <c r="G40" s="152" t="n">
        <v>0</v>
      </c>
      <c r="H40" s="152" t="n">
        <v>15</v>
      </c>
      <c r="I40" s="152" t="n">
        <v>159</v>
      </c>
      <c r="J40" s="152" t="n">
        <v>-224</v>
      </c>
      <c r="K40" s="152" t="n">
        <v>0</v>
      </c>
      <c r="L40" s="152" t="n">
        <v>257</v>
      </c>
      <c r="M40" s="152" t="n">
        <v>0</v>
      </c>
      <c r="N40" s="152" t="n">
        <v>1392</v>
      </c>
      <c r="O40" s="152" t="n">
        <v>0</v>
      </c>
      <c r="P40" s="152" t="n">
        <v>0</v>
      </c>
      <c r="Q40" s="152" t="n">
        <v>-670</v>
      </c>
      <c r="R40" s="152" t="n">
        <v>6320</v>
      </c>
      <c r="S40" s="152" t="n">
        <v>0</v>
      </c>
      <c r="T40" s="152" t="n">
        <v>0</v>
      </c>
      <c r="U40" s="152" t="n">
        <v>407</v>
      </c>
      <c r="V40" s="152" t="n">
        <v>0</v>
      </c>
      <c r="W40" s="152" t="n">
        <v>42</v>
      </c>
      <c r="X40" s="152" t="n">
        <v>0</v>
      </c>
      <c r="Y40" s="152" t="n">
        <v>0</v>
      </c>
      <c r="Z40" s="153" t="n">
        <f aca="false">I40+J40+K40+L40</f>
        <v>192</v>
      </c>
      <c r="AA40" s="153" t="n">
        <f aca="false">SUM(C40:Y40)</f>
        <v>12386</v>
      </c>
    </row>
    <row r="41" customFormat="false" ht="12.75" hidden="false" customHeight="false" outlineLevel="0" collapsed="false">
      <c r="A41" s="149" t="s">
        <v>105</v>
      </c>
      <c r="B41" s="151" t="n">
        <v>2001</v>
      </c>
      <c r="C41" s="152" t="n">
        <v>190</v>
      </c>
      <c r="D41" s="152" t="n">
        <v>3553</v>
      </c>
      <c r="E41" s="152" t="n">
        <v>0</v>
      </c>
      <c r="F41" s="152" t="n">
        <v>0</v>
      </c>
      <c r="G41" s="152" t="n">
        <v>0</v>
      </c>
      <c r="H41" s="152" t="n">
        <v>18</v>
      </c>
      <c r="I41" s="152" t="n">
        <v>-98</v>
      </c>
      <c r="J41" s="152" t="n">
        <v>147</v>
      </c>
      <c r="K41" s="152" t="n">
        <v>0</v>
      </c>
      <c r="L41" s="152" t="n">
        <v>50</v>
      </c>
      <c r="M41" s="152" t="n">
        <v>0</v>
      </c>
      <c r="N41" s="152" t="n">
        <v>3029</v>
      </c>
      <c r="O41" s="152" t="n">
        <v>0</v>
      </c>
      <c r="P41" s="152" t="n">
        <v>0</v>
      </c>
      <c r="Q41" s="152" t="n">
        <v>-970</v>
      </c>
      <c r="R41" s="152" t="n">
        <v>7450</v>
      </c>
      <c r="S41" s="152" t="n">
        <v>0</v>
      </c>
      <c r="T41" s="152" t="n">
        <v>0</v>
      </c>
      <c r="U41" s="152" t="n">
        <v>377</v>
      </c>
      <c r="V41" s="152" t="n">
        <v>0</v>
      </c>
      <c r="W41" s="152" t="n">
        <v>42</v>
      </c>
      <c r="X41" s="152" t="n">
        <v>0</v>
      </c>
      <c r="Y41" s="152" t="n">
        <v>0</v>
      </c>
      <c r="Z41" s="153" t="n">
        <f aca="false">I41+J41+K41+L41</f>
        <v>99</v>
      </c>
      <c r="AA41" s="153" t="n">
        <f aca="false">SUM(C41:Y41)</f>
        <v>13788</v>
      </c>
    </row>
    <row r="42" customFormat="false" ht="12.75" hidden="false" customHeight="false" outlineLevel="0" collapsed="false">
      <c r="A42" s="149" t="s">
        <v>105</v>
      </c>
      <c r="B42" s="151" t="n">
        <v>2002</v>
      </c>
      <c r="C42" s="152" t="n">
        <v>114</v>
      </c>
      <c r="D42" s="152" t="n">
        <v>1684</v>
      </c>
      <c r="E42" s="152" t="n">
        <v>0</v>
      </c>
      <c r="F42" s="152" t="n">
        <v>0</v>
      </c>
      <c r="G42" s="152" t="n">
        <v>0</v>
      </c>
      <c r="H42" s="152" t="n">
        <v>14</v>
      </c>
      <c r="I42" s="152" t="n">
        <v>381</v>
      </c>
      <c r="J42" s="152" t="n">
        <v>184</v>
      </c>
      <c r="K42" s="152" t="n">
        <v>0</v>
      </c>
      <c r="L42" s="152" t="n">
        <v>58</v>
      </c>
      <c r="M42" s="152" t="n">
        <v>0</v>
      </c>
      <c r="N42" s="152" t="n">
        <v>2294</v>
      </c>
      <c r="O42" s="152" t="n">
        <v>0</v>
      </c>
      <c r="P42" s="152" t="n">
        <v>0</v>
      </c>
      <c r="Q42" s="152" t="n">
        <v>-441</v>
      </c>
      <c r="R42" s="152" t="n">
        <v>4892</v>
      </c>
      <c r="S42" s="152" t="n">
        <v>0</v>
      </c>
      <c r="T42" s="152" t="n">
        <v>0</v>
      </c>
      <c r="U42" s="152" t="n">
        <v>512</v>
      </c>
      <c r="V42" s="152" t="n">
        <v>0</v>
      </c>
      <c r="W42" s="152" t="n">
        <v>42</v>
      </c>
      <c r="X42" s="152" t="n">
        <v>0</v>
      </c>
      <c r="Y42" s="152" t="n">
        <v>0</v>
      </c>
      <c r="Z42" s="153" t="n">
        <f aca="false">I42+J42+K42+L42</f>
        <v>623</v>
      </c>
      <c r="AA42" s="153" t="n">
        <f aca="false">SUM(C42:Y42)</f>
        <v>9734</v>
      </c>
    </row>
    <row r="43" customFormat="false" ht="12.75" hidden="false" customHeight="false" outlineLevel="0" collapsed="false">
      <c r="A43" s="149" t="s">
        <v>105</v>
      </c>
      <c r="B43" s="151" t="n">
        <v>2003</v>
      </c>
      <c r="C43" s="152" t="n">
        <v>100</v>
      </c>
      <c r="D43" s="152" t="n">
        <v>274</v>
      </c>
      <c r="E43" s="152" t="n">
        <v>0</v>
      </c>
      <c r="F43" s="152" t="n">
        <v>0</v>
      </c>
      <c r="G43" s="152" t="n">
        <v>0</v>
      </c>
      <c r="H43" s="152" t="n">
        <v>17</v>
      </c>
      <c r="I43" s="152" t="n">
        <v>-40</v>
      </c>
      <c r="J43" s="152" t="n">
        <v>53</v>
      </c>
      <c r="K43" s="152" t="n">
        <v>0</v>
      </c>
      <c r="L43" s="152" t="n">
        <v>59</v>
      </c>
      <c r="M43" s="152" t="n">
        <v>0</v>
      </c>
      <c r="N43" s="152" t="n">
        <v>1137</v>
      </c>
      <c r="O43" s="152" t="n">
        <v>0</v>
      </c>
      <c r="P43" s="152" t="n">
        <v>0</v>
      </c>
      <c r="Q43" s="152" t="n">
        <v>-274</v>
      </c>
      <c r="R43" s="152" t="n">
        <v>5351</v>
      </c>
      <c r="S43" s="152" t="n">
        <v>0</v>
      </c>
      <c r="T43" s="152" t="n">
        <v>0</v>
      </c>
      <c r="U43" s="152" t="n">
        <v>542</v>
      </c>
      <c r="V43" s="152" t="n">
        <v>0</v>
      </c>
      <c r="W43" s="152" t="n">
        <v>38</v>
      </c>
      <c r="X43" s="152" t="n">
        <v>0</v>
      </c>
      <c r="Y43" s="152" t="n">
        <v>0</v>
      </c>
      <c r="Z43" s="153" t="n">
        <f aca="false">I43+J43+K43+L43</f>
        <v>72</v>
      </c>
      <c r="AA43" s="153" t="n">
        <f aca="false">SUM(C43:Y43)</f>
        <v>7257</v>
      </c>
    </row>
    <row r="44" customFormat="false" ht="12.75" hidden="false" customHeight="false" outlineLevel="0" collapsed="false">
      <c r="A44" s="149" t="s">
        <v>105</v>
      </c>
      <c r="B44" s="151" t="n">
        <v>2004</v>
      </c>
      <c r="C44" s="152" t="n">
        <v>116</v>
      </c>
      <c r="D44" s="152" t="n">
        <v>205</v>
      </c>
      <c r="E44" s="152" t="n">
        <v>0</v>
      </c>
      <c r="F44" s="152" t="n">
        <v>0</v>
      </c>
      <c r="G44" s="152" t="n">
        <v>0</v>
      </c>
      <c r="H44" s="152" t="n">
        <v>16</v>
      </c>
      <c r="I44" s="152" t="n">
        <v>201</v>
      </c>
      <c r="J44" s="152" t="n">
        <v>91</v>
      </c>
      <c r="K44" s="152" t="n">
        <v>0</v>
      </c>
      <c r="L44" s="152" t="n">
        <v>71</v>
      </c>
      <c r="M44" s="152" t="n">
        <v>0</v>
      </c>
      <c r="N44" s="152" t="n">
        <v>1328</v>
      </c>
      <c r="O44" s="152" t="n">
        <v>0</v>
      </c>
      <c r="P44" s="152" t="n">
        <v>0</v>
      </c>
      <c r="Q44" s="152" t="n">
        <v>-205</v>
      </c>
      <c r="R44" s="152" t="n">
        <v>5781</v>
      </c>
      <c r="S44" s="152" t="n">
        <v>0</v>
      </c>
      <c r="T44" s="152" t="n">
        <v>0</v>
      </c>
      <c r="U44" s="152" t="n">
        <v>496</v>
      </c>
      <c r="V44" s="152" t="n">
        <v>0</v>
      </c>
      <c r="W44" s="152" t="n">
        <v>36</v>
      </c>
      <c r="X44" s="152" t="n">
        <v>0</v>
      </c>
      <c r="Y44" s="152" t="n">
        <v>0</v>
      </c>
      <c r="Z44" s="153" t="n">
        <f aca="false">I44+J44+K44+L44</f>
        <v>363</v>
      </c>
      <c r="AA44" s="153" t="n">
        <f aca="false">SUM(C44:Y44)</f>
        <v>8136</v>
      </c>
    </row>
    <row r="45" customFormat="false" ht="12.75" hidden="false" customHeight="false" outlineLevel="0" collapsed="false">
      <c r="A45" s="149" t="s">
        <v>105</v>
      </c>
      <c r="B45" s="151" t="n">
        <v>2005</v>
      </c>
      <c r="C45" s="152" t="n">
        <v>122</v>
      </c>
      <c r="D45" s="152" t="n">
        <v>1519</v>
      </c>
      <c r="E45" s="152" t="n">
        <v>0</v>
      </c>
      <c r="F45" s="152" t="n">
        <v>0</v>
      </c>
      <c r="G45" s="152" t="n">
        <v>0</v>
      </c>
      <c r="H45" s="152" t="n">
        <v>17</v>
      </c>
      <c r="I45" s="152" t="n">
        <v>103</v>
      </c>
      <c r="J45" s="152" t="n">
        <v>70</v>
      </c>
      <c r="K45" s="152" t="n">
        <v>0</v>
      </c>
      <c r="L45" s="152" t="n">
        <v>64</v>
      </c>
      <c r="M45" s="152" t="n">
        <v>0</v>
      </c>
      <c r="N45" s="152" t="n">
        <v>5265</v>
      </c>
      <c r="O45" s="152" t="n">
        <v>0</v>
      </c>
      <c r="P45" s="152" t="n">
        <v>0</v>
      </c>
      <c r="Q45" s="152" t="n">
        <v>-1462</v>
      </c>
      <c r="R45" s="152" t="n">
        <v>7227</v>
      </c>
      <c r="S45" s="152" t="n">
        <v>0</v>
      </c>
      <c r="T45" s="152" t="n">
        <v>0</v>
      </c>
      <c r="U45" s="152" t="n">
        <v>510</v>
      </c>
      <c r="V45" s="152" t="n">
        <v>0</v>
      </c>
      <c r="W45" s="152" t="n">
        <v>34</v>
      </c>
      <c r="X45" s="152" t="n">
        <v>0</v>
      </c>
      <c r="Y45" s="152" t="n">
        <v>0</v>
      </c>
      <c r="Z45" s="153" t="n">
        <f aca="false">I45+J45+K45+L45</f>
        <v>237</v>
      </c>
      <c r="AA45" s="153" t="n">
        <f aca="false">SUM(C45:Y45)</f>
        <v>13469</v>
      </c>
    </row>
    <row r="46" customFormat="false" ht="12.75" hidden="false" customHeight="false" outlineLevel="0" collapsed="false">
      <c r="A46" s="149" t="s">
        <v>105</v>
      </c>
      <c r="B46" s="151" t="n">
        <v>2006</v>
      </c>
      <c r="C46" s="152" t="n">
        <v>84</v>
      </c>
      <c r="D46" s="152" t="n">
        <v>3028</v>
      </c>
      <c r="E46" s="152" t="n">
        <v>0</v>
      </c>
      <c r="F46" s="152" t="n">
        <v>0</v>
      </c>
      <c r="G46" s="152" t="n">
        <v>0</v>
      </c>
      <c r="H46" s="152" t="n">
        <v>12</v>
      </c>
      <c r="I46" s="152" t="n">
        <v>214</v>
      </c>
      <c r="J46" s="152" t="n">
        <v>-96</v>
      </c>
      <c r="K46" s="152" t="n">
        <v>0</v>
      </c>
      <c r="L46" s="152" t="n">
        <v>54</v>
      </c>
      <c r="M46" s="152" t="n">
        <v>0</v>
      </c>
      <c r="N46" s="152" t="n">
        <v>4979</v>
      </c>
      <c r="O46" s="152" t="n">
        <v>0</v>
      </c>
      <c r="P46" s="152" t="n">
        <v>0</v>
      </c>
      <c r="Q46" s="152" t="n">
        <v>-1910</v>
      </c>
      <c r="R46" s="152" t="n">
        <v>4398</v>
      </c>
      <c r="S46" s="152" t="n">
        <v>0</v>
      </c>
      <c r="T46" s="152" t="n">
        <v>0</v>
      </c>
      <c r="U46" s="152" t="n">
        <v>531</v>
      </c>
      <c r="V46" s="152" t="n">
        <v>0</v>
      </c>
      <c r="W46" s="152" t="n">
        <v>33</v>
      </c>
      <c r="X46" s="152" t="n">
        <v>0</v>
      </c>
      <c r="Y46" s="152" t="n">
        <v>0</v>
      </c>
      <c r="Z46" s="153" t="n">
        <f aca="false">I46+J46+K46+L46</f>
        <v>172</v>
      </c>
      <c r="AA46" s="153" t="n">
        <f aca="false">SUM(C46:Y46)</f>
        <v>11327</v>
      </c>
    </row>
    <row r="47" customFormat="false" ht="12.75" hidden="false" customHeight="false" outlineLevel="0" collapsed="false">
      <c r="A47" s="149" t="s">
        <v>105</v>
      </c>
      <c r="B47" s="151" t="n">
        <v>2007</v>
      </c>
      <c r="C47" s="152" t="n">
        <v>99</v>
      </c>
      <c r="D47" s="152" t="n">
        <v>5199</v>
      </c>
      <c r="E47" s="152" t="n">
        <v>0</v>
      </c>
      <c r="F47" s="152" t="n">
        <v>0</v>
      </c>
      <c r="G47" s="152" t="n">
        <v>0</v>
      </c>
      <c r="H47" s="152" t="n">
        <v>0</v>
      </c>
      <c r="I47" s="152" t="n">
        <v>228</v>
      </c>
      <c r="J47" s="152" t="n">
        <v>-773</v>
      </c>
      <c r="K47" s="152" t="n">
        <v>0</v>
      </c>
      <c r="L47" s="152" t="n">
        <v>69</v>
      </c>
      <c r="M47" s="152" t="n">
        <v>0</v>
      </c>
      <c r="N47" s="152" t="n">
        <v>5271</v>
      </c>
      <c r="O47" s="152" t="n">
        <v>0</v>
      </c>
      <c r="P47" s="152" t="n">
        <v>0</v>
      </c>
      <c r="Q47" s="152" t="n">
        <v>-131</v>
      </c>
      <c r="R47" s="152" t="n">
        <v>5527</v>
      </c>
      <c r="S47" s="152" t="n">
        <v>0</v>
      </c>
      <c r="T47" s="152" t="n">
        <v>0</v>
      </c>
      <c r="U47" s="152" t="n">
        <v>529</v>
      </c>
      <c r="V47" s="152" t="n">
        <v>0</v>
      </c>
      <c r="W47" s="152" t="n">
        <v>39</v>
      </c>
      <c r="X47" s="152" t="n">
        <v>0</v>
      </c>
      <c r="Y47" s="152" t="n">
        <v>0</v>
      </c>
      <c r="Z47" s="153" t="n">
        <f aca="false">I47+J47+K47+L47</f>
        <v>-476</v>
      </c>
      <c r="AA47" s="153" t="n">
        <f aca="false">SUM(C47:Y47)</f>
        <v>16057</v>
      </c>
    </row>
    <row r="48" customFormat="false" ht="12.75" hidden="false" customHeight="false" outlineLevel="0" collapsed="false">
      <c r="A48" s="149" t="s">
        <v>105</v>
      </c>
      <c r="B48" s="151" t="n">
        <v>2008</v>
      </c>
      <c r="C48" s="152" t="n">
        <v>92</v>
      </c>
      <c r="D48" s="152" t="n">
        <v>7431</v>
      </c>
      <c r="E48" s="152" t="n">
        <v>0</v>
      </c>
      <c r="F48" s="152" t="n">
        <v>0</v>
      </c>
      <c r="G48" s="152" t="n">
        <v>0</v>
      </c>
      <c r="H48" s="152" t="n">
        <v>0</v>
      </c>
      <c r="I48" s="152" t="n">
        <v>138</v>
      </c>
      <c r="J48" s="152" t="n">
        <v>585</v>
      </c>
      <c r="K48" s="152" t="n">
        <v>0</v>
      </c>
      <c r="L48" s="152" t="n">
        <v>42</v>
      </c>
      <c r="M48" s="152" t="n">
        <v>0</v>
      </c>
      <c r="N48" s="152" t="n">
        <v>12380</v>
      </c>
      <c r="O48" s="152" t="n">
        <v>0</v>
      </c>
      <c r="P48" s="152" t="n">
        <v>0</v>
      </c>
      <c r="Q48" s="152" t="n">
        <v>2751</v>
      </c>
      <c r="R48" s="152" t="n">
        <v>5812</v>
      </c>
      <c r="S48" s="152" t="n">
        <v>0</v>
      </c>
      <c r="T48" s="152" t="n">
        <v>0</v>
      </c>
      <c r="U48" s="152" t="n">
        <v>503</v>
      </c>
      <c r="V48" s="152" t="n">
        <v>0</v>
      </c>
      <c r="W48" s="152" t="n">
        <v>104</v>
      </c>
      <c r="X48" s="152" t="n">
        <v>0</v>
      </c>
      <c r="Y48" s="152" t="n">
        <v>0</v>
      </c>
      <c r="Z48" s="153" t="n">
        <f aca="false">I48+J48+K48+L48</f>
        <v>765</v>
      </c>
      <c r="AA48" s="153" t="n">
        <f aca="false">SUM(C48:Y48)</f>
        <v>29838</v>
      </c>
    </row>
    <row r="49" customFormat="false" ht="12.75" hidden="false" customHeight="false" outlineLevel="0" collapsed="false">
      <c r="A49" s="149" t="s">
        <v>105</v>
      </c>
      <c r="B49" s="151" t="n">
        <v>2009</v>
      </c>
      <c r="C49" s="152" t="n">
        <v>155</v>
      </c>
      <c r="D49" s="152" t="n">
        <v>7858</v>
      </c>
      <c r="E49" s="152" t="n">
        <v>0</v>
      </c>
      <c r="F49" s="152" t="n">
        <v>0</v>
      </c>
      <c r="G49" s="152" t="n">
        <v>0</v>
      </c>
      <c r="H49" s="152" t="n">
        <v>0</v>
      </c>
      <c r="I49" s="152" t="n">
        <v>266</v>
      </c>
      <c r="J49" s="152" t="n">
        <v>299</v>
      </c>
      <c r="K49" s="152" t="n">
        <v>0</v>
      </c>
      <c r="L49" s="152" t="n">
        <v>54</v>
      </c>
      <c r="M49" s="152" t="n">
        <v>0</v>
      </c>
      <c r="N49" s="152" t="n">
        <v>10061</v>
      </c>
      <c r="O49" s="152" t="n">
        <v>0</v>
      </c>
      <c r="P49" s="152" t="n">
        <v>0</v>
      </c>
      <c r="Q49" s="152" t="n">
        <v>4416</v>
      </c>
      <c r="R49" s="152" t="n">
        <v>7791</v>
      </c>
      <c r="S49" s="152" t="n">
        <v>0</v>
      </c>
      <c r="T49" s="152" t="n">
        <v>0</v>
      </c>
      <c r="U49" s="152" t="n">
        <v>447</v>
      </c>
      <c r="V49" s="152" t="n">
        <v>0</v>
      </c>
      <c r="W49" s="152" t="n">
        <v>156</v>
      </c>
      <c r="X49" s="152" t="n">
        <v>0</v>
      </c>
      <c r="Y49" s="152" t="n">
        <v>0</v>
      </c>
      <c r="Z49" s="153" t="n">
        <f aca="false">I49+J49+K49+L49</f>
        <v>619</v>
      </c>
      <c r="AA49" s="153" t="n">
        <f aca="false">SUM(C49:Y49)</f>
        <v>31503</v>
      </c>
    </row>
    <row r="50" customFormat="false" ht="12.75" hidden="false" customHeight="false" outlineLevel="0" collapsed="false">
      <c r="A50" s="149" t="s">
        <v>105</v>
      </c>
      <c r="B50" s="159" t="n">
        <v>2010</v>
      </c>
      <c r="C50" s="160" t="n">
        <v>98</v>
      </c>
      <c r="D50" s="160" t="n">
        <v>7237</v>
      </c>
      <c r="E50" s="160" t="n">
        <v>0</v>
      </c>
      <c r="F50" s="160" t="n">
        <v>0</v>
      </c>
      <c r="G50" s="160" t="n">
        <v>0</v>
      </c>
      <c r="H50" s="160" t="n">
        <v>0</v>
      </c>
      <c r="I50" s="160" t="n">
        <v>56</v>
      </c>
      <c r="J50" s="160" t="n">
        <v>133</v>
      </c>
      <c r="K50" s="160" t="n">
        <v>0</v>
      </c>
      <c r="L50" s="160" t="n">
        <v>54</v>
      </c>
      <c r="M50" s="160" t="n">
        <v>0</v>
      </c>
      <c r="N50" s="160" t="n">
        <v>6752</v>
      </c>
      <c r="O50" s="160" t="n">
        <v>0</v>
      </c>
      <c r="P50" s="160" t="n">
        <v>0</v>
      </c>
      <c r="Q50" s="160" t="n">
        <v>3673</v>
      </c>
      <c r="R50" s="160" t="n">
        <v>2908</v>
      </c>
      <c r="S50" s="160" t="n">
        <v>0</v>
      </c>
      <c r="T50" s="160" t="n">
        <v>10</v>
      </c>
      <c r="U50" s="160" t="n">
        <v>470</v>
      </c>
      <c r="V50" s="160" t="n">
        <v>0</v>
      </c>
      <c r="W50" s="160" t="n">
        <v>137</v>
      </c>
      <c r="X50" s="160" t="n">
        <v>0</v>
      </c>
      <c r="Y50" s="160" t="n">
        <v>0</v>
      </c>
      <c r="Z50" s="153" t="n">
        <f aca="false">I50+J50+K50+L50</f>
        <v>243</v>
      </c>
      <c r="AA50" s="153" t="n">
        <f aca="false">SUM(C50:Y50)</f>
        <v>21528</v>
      </c>
    </row>
    <row r="51" customFormat="false" ht="12.75" hidden="false" customHeight="false" outlineLevel="0" collapsed="false">
      <c r="A51" s="149" t="s">
        <v>105</v>
      </c>
      <c r="B51" s="159" t="n">
        <v>2011</v>
      </c>
      <c r="C51" s="160" t="n">
        <v>156</v>
      </c>
      <c r="D51" s="160" t="n">
        <v>6699</v>
      </c>
      <c r="E51" s="160" t="n">
        <v>0</v>
      </c>
      <c r="F51" s="160" t="n">
        <v>0</v>
      </c>
      <c r="G51" s="160" t="n">
        <v>0</v>
      </c>
      <c r="H51" s="160" t="n">
        <v>0</v>
      </c>
      <c r="I51" s="160" t="n">
        <v>35</v>
      </c>
      <c r="J51" s="160" t="n">
        <v>59</v>
      </c>
      <c r="K51" s="160" t="n">
        <v>0</v>
      </c>
      <c r="L51" s="160" t="n">
        <v>36</v>
      </c>
      <c r="M51" s="160" t="n">
        <v>0</v>
      </c>
      <c r="N51" s="160" t="n">
        <v>7648</v>
      </c>
      <c r="O51" s="160" t="n">
        <v>0</v>
      </c>
      <c r="P51" s="160" t="n">
        <v>0</v>
      </c>
      <c r="Q51" s="160" t="n">
        <v>3035</v>
      </c>
      <c r="R51" s="160" t="n">
        <v>6034</v>
      </c>
      <c r="S51" s="160" t="n">
        <v>0</v>
      </c>
      <c r="T51" s="160" t="n">
        <v>11</v>
      </c>
      <c r="U51" s="160" t="n">
        <v>372</v>
      </c>
      <c r="V51" s="160" t="n">
        <v>0</v>
      </c>
      <c r="W51" s="160" t="n">
        <v>121</v>
      </c>
      <c r="X51" s="160" t="n">
        <v>0</v>
      </c>
      <c r="Y51" s="160" t="n">
        <v>0</v>
      </c>
      <c r="Z51" s="153" t="n">
        <f aca="false">I51+J51+K51+L51</f>
        <v>130</v>
      </c>
      <c r="AA51" s="153" t="n">
        <f aca="false">SUM(C51:Y51)</f>
        <v>24206</v>
      </c>
    </row>
    <row r="52" customFormat="false" ht="12.75" hidden="false" customHeight="false" outlineLevel="0" collapsed="false">
      <c r="A52" s="149" t="s">
        <v>105</v>
      </c>
      <c r="B52" s="159" t="n">
        <v>2012</v>
      </c>
      <c r="C52" s="160" t="n">
        <v>92</v>
      </c>
      <c r="D52" s="160" t="n">
        <v>4844</v>
      </c>
      <c r="E52" s="160" t="n">
        <v>0</v>
      </c>
      <c r="F52" s="160" t="n">
        <v>0</v>
      </c>
      <c r="G52" s="160" t="n">
        <v>0</v>
      </c>
      <c r="H52" s="160" t="n">
        <v>0</v>
      </c>
      <c r="I52" s="160" t="n">
        <v>160</v>
      </c>
      <c r="J52" s="160" t="n">
        <v>-1610</v>
      </c>
      <c r="K52" s="160" t="n">
        <v>0</v>
      </c>
      <c r="L52" s="160" t="n">
        <v>74</v>
      </c>
      <c r="M52" s="160" t="n">
        <v>0</v>
      </c>
      <c r="N52" s="160" t="n">
        <v>2524</v>
      </c>
      <c r="O52" s="160" t="n">
        <v>0</v>
      </c>
      <c r="P52" s="160" t="n">
        <v>0</v>
      </c>
      <c r="Q52" s="160" t="n">
        <v>884</v>
      </c>
      <c r="R52" s="160" t="n">
        <v>2343</v>
      </c>
      <c r="S52" s="160" t="n">
        <v>0</v>
      </c>
      <c r="T52" s="160" t="n">
        <v>12</v>
      </c>
      <c r="U52" s="160" t="n">
        <v>496</v>
      </c>
      <c r="V52" s="160" t="n">
        <v>0</v>
      </c>
      <c r="W52" s="160" t="n">
        <v>99</v>
      </c>
      <c r="X52" s="160" t="n">
        <v>0</v>
      </c>
      <c r="Y52" s="160" t="n">
        <v>0</v>
      </c>
      <c r="Z52" s="153" t="n">
        <f aca="false">I52+J52+K52+L52</f>
        <v>-1376</v>
      </c>
      <c r="AA52" s="153" t="n">
        <f aca="false">SUM(C52:Y52)</f>
        <v>9918</v>
      </c>
    </row>
    <row r="53" customFormat="false" ht="12.75" hidden="false" customHeight="false" outlineLevel="0" collapsed="false">
      <c r="A53" s="149" t="s">
        <v>105</v>
      </c>
      <c r="B53" s="159" t="n">
        <v>2013</v>
      </c>
      <c r="C53" s="160" t="n">
        <v>197</v>
      </c>
      <c r="D53" s="160" t="n">
        <v>2985</v>
      </c>
      <c r="E53" s="160" t="n">
        <v>0</v>
      </c>
      <c r="F53" s="160" t="n">
        <v>0</v>
      </c>
      <c r="G53" s="160" t="n">
        <v>0</v>
      </c>
      <c r="H53" s="160" t="n">
        <v>0</v>
      </c>
      <c r="I53" s="160" t="n">
        <v>-22</v>
      </c>
      <c r="J53" s="160" t="n">
        <v>-842</v>
      </c>
      <c r="K53" s="160" t="n">
        <v>0</v>
      </c>
      <c r="L53" s="160" t="n">
        <v>91</v>
      </c>
      <c r="M53" s="160" t="n">
        <v>0</v>
      </c>
      <c r="N53" s="160" t="n">
        <v>608</v>
      </c>
      <c r="O53" s="160" t="n">
        <v>0</v>
      </c>
      <c r="P53" s="160" t="n">
        <v>0</v>
      </c>
      <c r="Q53" s="160" t="n">
        <v>-699</v>
      </c>
      <c r="R53" s="160" t="n">
        <v>5030</v>
      </c>
      <c r="S53" s="160" t="n">
        <v>0</v>
      </c>
      <c r="T53" s="160" t="n">
        <v>13</v>
      </c>
      <c r="U53" s="160" t="n">
        <v>519</v>
      </c>
      <c r="V53" s="160" t="n">
        <v>0</v>
      </c>
      <c r="W53" s="160" t="n">
        <v>79</v>
      </c>
      <c r="X53" s="160" t="n">
        <v>0</v>
      </c>
      <c r="Y53" s="160" t="n">
        <v>0</v>
      </c>
      <c r="Z53" s="153" t="n">
        <f aca="false">I53+J53+K53+L53</f>
        <v>-773</v>
      </c>
      <c r="AA53" s="153" t="n">
        <f aca="false">SUM(C53:Y53)</f>
        <v>7959</v>
      </c>
    </row>
    <row r="54" customFormat="false" ht="12.75" hidden="false" customHeight="false" outlineLevel="0" collapsed="false">
      <c r="A54" s="149" t="s">
        <v>105</v>
      </c>
      <c r="B54" s="159" t="n">
        <v>2014</v>
      </c>
      <c r="C54" s="156" t="n">
        <v>225</v>
      </c>
      <c r="D54" s="156" t="n">
        <v>3468</v>
      </c>
      <c r="E54" s="156" t="n">
        <v>0</v>
      </c>
      <c r="F54" s="156" t="n">
        <v>0</v>
      </c>
      <c r="G54" s="156" t="n">
        <v>0</v>
      </c>
      <c r="H54" s="156" t="n">
        <v>0</v>
      </c>
      <c r="I54" s="156" t="n">
        <v>57</v>
      </c>
      <c r="J54" s="156" t="n">
        <v>-2298</v>
      </c>
      <c r="K54" s="156" t="n">
        <v>0</v>
      </c>
      <c r="L54" s="156" t="n">
        <v>31</v>
      </c>
      <c r="M54" s="156" t="n">
        <v>0</v>
      </c>
      <c r="N54" s="156" t="n">
        <v>524</v>
      </c>
      <c r="O54" s="156" t="n">
        <v>0</v>
      </c>
      <c r="P54" s="156" t="n">
        <v>0</v>
      </c>
      <c r="Q54" s="156" t="n">
        <v>-1047</v>
      </c>
      <c r="R54" s="156" t="n">
        <v>8439</v>
      </c>
      <c r="S54" s="156" t="n">
        <v>0</v>
      </c>
      <c r="T54" s="156" t="n">
        <v>13</v>
      </c>
      <c r="U54" s="156" t="n">
        <v>460</v>
      </c>
      <c r="V54" s="156" t="n">
        <v>0</v>
      </c>
      <c r="W54" s="156" t="n">
        <v>83</v>
      </c>
      <c r="X54" s="156" t="n">
        <v>0</v>
      </c>
      <c r="Y54" s="156" t="n">
        <v>0</v>
      </c>
      <c r="Z54" s="153" t="n">
        <f aca="false">I54+J54+K54+L54</f>
        <v>-2210</v>
      </c>
      <c r="AA54" s="153" t="n">
        <f aca="false">SUM(C54:Y54)</f>
        <v>9955</v>
      </c>
    </row>
    <row r="55" customFormat="false" ht="12.75" hidden="false" customHeight="false" outlineLevel="0" collapsed="false">
      <c r="A55" s="149" t="s">
        <v>105</v>
      </c>
      <c r="B55" s="159" t="n">
        <v>2015</v>
      </c>
      <c r="C55" s="156" t="n">
        <v>178</v>
      </c>
      <c r="D55" s="156" t="n">
        <v>5763</v>
      </c>
      <c r="E55" s="156" t="n">
        <v>0</v>
      </c>
      <c r="F55" s="156" t="n">
        <v>0</v>
      </c>
      <c r="G55" s="156" t="n">
        <v>0</v>
      </c>
      <c r="H55" s="156" t="n">
        <v>0</v>
      </c>
      <c r="I55" s="156" t="n">
        <v>167</v>
      </c>
      <c r="J55" s="156" t="n">
        <v>-1383</v>
      </c>
      <c r="K55" s="156" t="n">
        <v>0</v>
      </c>
      <c r="L55" s="156" t="n">
        <v>28</v>
      </c>
      <c r="M55" s="156" t="n">
        <v>0</v>
      </c>
      <c r="N55" s="156" t="n">
        <v>3437</v>
      </c>
      <c r="O55" s="156" t="n">
        <v>0</v>
      </c>
      <c r="P55" s="156" t="n">
        <v>0</v>
      </c>
      <c r="Q55" s="156" t="n">
        <v>164</v>
      </c>
      <c r="R55" s="156" t="n">
        <v>5390</v>
      </c>
      <c r="S55" s="156" t="n">
        <v>0</v>
      </c>
      <c r="T55" s="156" t="n">
        <v>14</v>
      </c>
      <c r="U55" s="156" t="n">
        <v>506</v>
      </c>
      <c r="V55" s="156" t="n">
        <v>0</v>
      </c>
      <c r="W55" s="156" t="n">
        <v>86</v>
      </c>
      <c r="X55" s="156" t="n">
        <v>0</v>
      </c>
      <c r="Y55" s="156" t="n">
        <v>0</v>
      </c>
      <c r="Z55" s="153" t="n">
        <f aca="false">I55+J55+K55+L55</f>
        <v>-1188</v>
      </c>
      <c r="AA55" s="153" t="n">
        <f aca="false">SUM(C55:Y55)</f>
        <v>14350</v>
      </c>
    </row>
    <row r="56" customFormat="false" ht="12.75" hidden="false" customHeight="false" outlineLevel="0" collapsed="false">
      <c r="A56" s="149" t="s">
        <v>105</v>
      </c>
      <c r="B56" s="159" t="n">
        <v>2016</v>
      </c>
      <c r="C56" s="156" t="n">
        <v>183</v>
      </c>
      <c r="D56" s="156" t="n">
        <v>6513</v>
      </c>
      <c r="E56" s="156" t="n">
        <v>0</v>
      </c>
      <c r="F56" s="156" t="n">
        <v>0</v>
      </c>
      <c r="G56" s="156" t="n">
        <v>0</v>
      </c>
      <c r="H56" s="156" t="n">
        <v>0</v>
      </c>
      <c r="I56" s="156" t="n">
        <v>148</v>
      </c>
      <c r="J56" s="156" t="n">
        <v>-283</v>
      </c>
      <c r="K56" s="156" t="n">
        <v>0</v>
      </c>
      <c r="L56" s="156" t="n">
        <v>43</v>
      </c>
      <c r="M56" s="156" t="n">
        <v>0</v>
      </c>
      <c r="N56" s="156" t="n">
        <v>3803</v>
      </c>
      <c r="O56" s="156" t="n">
        <v>0</v>
      </c>
      <c r="P56" s="156" t="n">
        <v>0</v>
      </c>
      <c r="Q56" s="156" t="n">
        <v>1617</v>
      </c>
      <c r="R56" s="156" t="n">
        <v>5702</v>
      </c>
      <c r="S56" s="156" t="n">
        <v>0</v>
      </c>
      <c r="T56" s="156" t="n">
        <v>15</v>
      </c>
      <c r="U56" s="156" t="n">
        <v>539</v>
      </c>
      <c r="V56" s="156" t="n">
        <v>0</v>
      </c>
      <c r="W56" s="156" t="n">
        <v>82</v>
      </c>
      <c r="X56" s="156" t="n">
        <v>0</v>
      </c>
      <c r="Y56" s="156" t="n">
        <v>0</v>
      </c>
      <c r="Z56" s="153" t="n">
        <f aca="false">I56+J56+K56+L56</f>
        <v>-92</v>
      </c>
      <c r="AA56" s="153" t="n">
        <f aca="false">SUM(C56:Y56)</f>
        <v>18362</v>
      </c>
    </row>
    <row r="57" customFormat="false" ht="12.75" hidden="false" customHeight="false" outlineLevel="0" collapsed="false">
      <c r="A57" s="149" t="s">
        <v>105</v>
      </c>
      <c r="B57" s="159" t="n">
        <v>2017</v>
      </c>
      <c r="C57" s="160" t="n">
        <v>157</v>
      </c>
      <c r="D57" s="160" t="n">
        <v>6391</v>
      </c>
      <c r="E57" s="160" t="n">
        <v>0</v>
      </c>
      <c r="F57" s="160" t="n">
        <v>0</v>
      </c>
      <c r="G57" s="160" t="n">
        <v>0</v>
      </c>
      <c r="H57" s="160" t="n">
        <v>0</v>
      </c>
      <c r="I57" s="160" t="n">
        <v>101</v>
      </c>
      <c r="J57" s="160" t="n">
        <v>-198</v>
      </c>
      <c r="K57" s="160" t="n">
        <v>0</v>
      </c>
      <c r="L57" s="160" t="n">
        <v>53</v>
      </c>
      <c r="M57" s="160" t="n">
        <v>0</v>
      </c>
      <c r="N57" s="160" t="n">
        <v>6979</v>
      </c>
      <c r="O57" s="160" t="n">
        <v>0</v>
      </c>
      <c r="P57" s="160" t="n">
        <v>0</v>
      </c>
      <c r="Q57" s="160" t="n">
        <v>2305</v>
      </c>
      <c r="R57" s="160" t="n">
        <v>4621</v>
      </c>
      <c r="S57" s="160" t="n">
        <v>0</v>
      </c>
      <c r="T57" s="160" t="n">
        <v>16</v>
      </c>
      <c r="U57" s="160" t="n">
        <v>572</v>
      </c>
      <c r="V57" s="160" t="n">
        <v>0</v>
      </c>
      <c r="W57" s="160" t="n">
        <v>71</v>
      </c>
      <c r="X57" s="160" t="n">
        <v>0</v>
      </c>
      <c r="Y57" s="160" t="n">
        <v>0</v>
      </c>
      <c r="Z57" s="153" t="n">
        <f aca="false">I57+J57+K57+L57</f>
        <v>-44</v>
      </c>
      <c r="AA57" s="153" t="n">
        <f aca="false">SUM(C57:Y57)</f>
        <v>21068</v>
      </c>
    </row>
    <row r="58" customFormat="false" ht="12.75" hidden="false" customHeight="false" outlineLevel="0" collapsed="false">
      <c r="A58" s="149" t="s">
        <v>105</v>
      </c>
      <c r="B58" s="159" t="n">
        <v>2018</v>
      </c>
      <c r="C58" s="160" t="n">
        <v>178</v>
      </c>
      <c r="D58" s="160" t="n">
        <v>6564</v>
      </c>
      <c r="E58" s="160" t="n">
        <v>0</v>
      </c>
      <c r="F58" s="160" t="n">
        <v>0</v>
      </c>
      <c r="G58" s="160" t="n">
        <v>0</v>
      </c>
      <c r="H58" s="160" t="n">
        <v>0</v>
      </c>
      <c r="I58" s="160" t="n">
        <v>109</v>
      </c>
      <c r="J58" s="160" t="n">
        <v>747</v>
      </c>
      <c r="K58" s="160" t="n">
        <v>0</v>
      </c>
      <c r="L58" s="160" t="n">
        <v>47</v>
      </c>
      <c r="M58" s="160" t="n">
        <v>0</v>
      </c>
      <c r="N58" s="160" t="n">
        <v>9442</v>
      </c>
      <c r="O58" s="160" t="n">
        <v>0</v>
      </c>
      <c r="P58" s="160" t="n">
        <v>0</v>
      </c>
      <c r="Q58" s="160" t="n">
        <v>2960</v>
      </c>
      <c r="R58" s="160" t="n">
        <v>6613</v>
      </c>
      <c r="S58" s="160" t="n">
        <v>0</v>
      </c>
      <c r="T58" s="160" t="n">
        <v>17</v>
      </c>
      <c r="U58" s="160" t="n">
        <v>444</v>
      </c>
      <c r="V58" s="160" t="n">
        <v>0</v>
      </c>
      <c r="W58" s="160" t="n">
        <v>108</v>
      </c>
      <c r="X58" s="160" t="n">
        <v>0</v>
      </c>
      <c r="Y58" s="160" t="n">
        <v>0</v>
      </c>
      <c r="Z58" s="153" t="n">
        <v>904</v>
      </c>
      <c r="AA58" s="153" t="n">
        <v>27238</v>
      </c>
    </row>
    <row r="59" customFormat="false" ht="12.75" hidden="false" customHeight="false" outlineLevel="0" collapsed="false">
      <c r="A59" s="149" t="s">
        <v>105</v>
      </c>
      <c r="B59" s="159" t="n">
        <v>2019</v>
      </c>
      <c r="C59" s="155" t="n">
        <v>111</v>
      </c>
      <c r="D59" s="155" t="n">
        <v>6509</v>
      </c>
      <c r="E59" s="155" t="n">
        <v>0</v>
      </c>
      <c r="F59" s="155" t="n">
        <v>0</v>
      </c>
      <c r="G59" s="155" t="n">
        <v>0</v>
      </c>
      <c r="H59" s="155" t="n">
        <v>0</v>
      </c>
      <c r="I59" s="155" t="n">
        <v>147</v>
      </c>
      <c r="J59" s="155" t="n">
        <v>64</v>
      </c>
      <c r="K59" s="155" t="n">
        <v>0</v>
      </c>
      <c r="L59" s="155" t="n">
        <v>49</v>
      </c>
      <c r="M59" s="155" t="n">
        <v>0</v>
      </c>
      <c r="N59" s="155" t="n">
        <v>8274</v>
      </c>
      <c r="O59" s="155" t="n">
        <v>0</v>
      </c>
      <c r="P59" s="155" t="n">
        <v>0</v>
      </c>
      <c r="Q59" s="155" t="n">
        <v>2675</v>
      </c>
      <c r="R59" s="155" t="n">
        <v>3348</v>
      </c>
      <c r="S59" s="155" t="n">
        <v>0</v>
      </c>
      <c r="T59" s="155" t="n">
        <v>18</v>
      </c>
      <c r="U59" s="155" t="n">
        <v>464</v>
      </c>
      <c r="V59" s="155" t="n">
        <v>0</v>
      </c>
      <c r="W59" s="155" t="n">
        <v>141</v>
      </c>
      <c r="X59" s="155" t="n">
        <v>0</v>
      </c>
      <c r="Y59" s="155" t="n">
        <v>0</v>
      </c>
      <c r="Z59" s="153" t="n">
        <v>268</v>
      </c>
      <c r="AA59" s="153" t="n">
        <v>21816</v>
      </c>
    </row>
    <row r="60" customFormat="false" ht="12.75" hidden="false" customHeight="false" outlineLevel="0" collapsed="false">
      <c r="A60" s="149" t="s">
        <v>105</v>
      </c>
      <c r="B60" s="159" t="n">
        <v>2020</v>
      </c>
      <c r="C60" s="155" t="n">
        <v>81</v>
      </c>
      <c r="D60" s="155" t="n">
        <v>6025</v>
      </c>
      <c r="E60" s="155" t="n">
        <v>0</v>
      </c>
      <c r="F60" s="155" t="n">
        <v>0</v>
      </c>
      <c r="G60" s="155" t="n">
        <v>0</v>
      </c>
      <c r="H60" s="155" t="n">
        <v>0</v>
      </c>
      <c r="I60" s="155" t="n">
        <v>166</v>
      </c>
      <c r="J60" s="155" t="n">
        <v>-1056</v>
      </c>
      <c r="K60" s="155" t="n">
        <v>11</v>
      </c>
      <c r="L60" s="155" t="n">
        <v>51</v>
      </c>
      <c r="M60" s="155" t="n">
        <v>0</v>
      </c>
      <c r="N60" s="155" t="n">
        <v>3150</v>
      </c>
      <c r="O60" s="155" t="n">
        <v>0</v>
      </c>
      <c r="P60" s="155" t="n">
        <v>0</v>
      </c>
      <c r="Q60" s="155" t="n">
        <v>2075</v>
      </c>
      <c r="R60" s="155" t="n">
        <v>3470</v>
      </c>
      <c r="S60" s="155" t="n">
        <v>0</v>
      </c>
      <c r="T60" s="155" t="n">
        <v>20</v>
      </c>
      <c r="U60" s="155" t="n">
        <v>518</v>
      </c>
      <c r="V60" s="155" t="n">
        <v>0</v>
      </c>
      <c r="W60" s="155" t="n">
        <v>110</v>
      </c>
      <c r="X60" s="155" t="n">
        <v>0</v>
      </c>
      <c r="Y60" s="155" t="n">
        <v>0</v>
      </c>
      <c r="Z60" s="153" t="n">
        <v>168</v>
      </c>
      <c r="AA60" s="153" t="n">
        <v>17576</v>
      </c>
    </row>
    <row r="61" customFormat="false" ht="12.75" hidden="false" customHeight="false" outlineLevel="0" collapsed="false">
      <c r="A61" s="149" t="s">
        <v>105</v>
      </c>
      <c r="B61" s="159" t="n">
        <v>2021</v>
      </c>
      <c r="C61" s="155" t="n">
        <v>115</v>
      </c>
      <c r="D61" s="155" t="n">
        <v>5163</v>
      </c>
      <c r="E61" s="155" t="n">
        <v>0</v>
      </c>
      <c r="F61" s="155" t="n">
        <v>0</v>
      </c>
      <c r="G61" s="155" t="n">
        <v>0</v>
      </c>
      <c r="H61" s="155" t="n">
        <v>0</v>
      </c>
      <c r="I61" s="155" t="n">
        <v>34</v>
      </c>
      <c r="J61" s="155" t="n">
        <v>-470</v>
      </c>
      <c r="K61" s="155" t="n">
        <v>0</v>
      </c>
      <c r="L61" s="155" t="n">
        <v>56</v>
      </c>
      <c r="M61" s="155" t="n">
        <v>0</v>
      </c>
      <c r="N61" s="155" t="n">
        <v>2164</v>
      </c>
      <c r="O61" s="155" t="n">
        <v>0</v>
      </c>
      <c r="P61" s="155" t="n">
        <v>0</v>
      </c>
      <c r="Q61" s="155" t="n">
        <v>1241</v>
      </c>
      <c r="R61" s="155" t="n">
        <v>5155</v>
      </c>
      <c r="S61" s="155" t="n">
        <v>0</v>
      </c>
      <c r="T61" s="155" t="n">
        <v>21</v>
      </c>
      <c r="U61" s="155" t="n">
        <v>560</v>
      </c>
      <c r="V61" s="155" t="n">
        <v>0</v>
      </c>
      <c r="W61" s="155" t="n">
        <v>83</v>
      </c>
      <c r="X61" s="155" t="n">
        <v>0</v>
      </c>
      <c r="Y61" s="155" t="n">
        <v>0</v>
      </c>
      <c r="Z61" s="153" t="n">
        <f aca="false">I61+J61+K61+L61</f>
        <v>-380</v>
      </c>
      <c r="AA61" s="153" t="n">
        <f aca="false">SUM(C61:Y61)</f>
        <v>14122</v>
      </c>
    </row>
    <row r="62" customFormat="false" ht="12.8" hidden="false" customHeight="false" outlineLevel="0" collapsed="false">
      <c r="A62" s="149" t="s">
        <v>105</v>
      </c>
      <c r="B62" s="159" t="n">
        <v>2022</v>
      </c>
      <c r="C62" s="155" t="n">
        <v>128</v>
      </c>
      <c r="D62" s="155" t="n">
        <v>3243</v>
      </c>
      <c r="E62" s="155" t="n">
        <v>0</v>
      </c>
      <c r="F62" s="155" t="n">
        <v>0</v>
      </c>
      <c r="G62" s="155" t="n">
        <v>0</v>
      </c>
      <c r="H62" s="155" t="n">
        <v>0</v>
      </c>
      <c r="I62" s="155" t="n">
        <v>54</v>
      </c>
      <c r="J62" s="155" t="n">
        <v>-223</v>
      </c>
      <c r="K62" s="155" t="n">
        <v>0</v>
      </c>
      <c r="L62" s="155" t="n">
        <v>63</v>
      </c>
      <c r="M62" s="155" t="n">
        <v>0</v>
      </c>
      <c r="N62" s="155" t="n">
        <v>871</v>
      </c>
      <c r="O62" s="155" t="n">
        <v>0</v>
      </c>
      <c r="P62" s="155" t="n">
        <v>0</v>
      </c>
      <c r="Q62" s="155" t="n">
        <v>51</v>
      </c>
      <c r="R62" s="155" t="n">
        <v>4359</v>
      </c>
      <c r="S62" s="155" t="n">
        <v>0</v>
      </c>
      <c r="T62" s="155" t="n">
        <v>22</v>
      </c>
      <c r="U62" s="155" t="n">
        <v>579</v>
      </c>
      <c r="V62" s="155" t="n">
        <v>0</v>
      </c>
      <c r="W62" s="155" t="n">
        <v>66</v>
      </c>
      <c r="X62" s="155" t="n">
        <v>0</v>
      </c>
      <c r="Y62" s="155" t="n">
        <v>0</v>
      </c>
      <c r="Z62" s="153" t="n">
        <f aca="false">I62+J62+K62+L62</f>
        <v>-106</v>
      </c>
      <c r="AA62" s="153" t="n">
        <f aca="false">SUM(C62:Y62)</f>
        <v>9213</v>
      </c>
    </row>
    <row r="63" customFormat="false" ht="12.8" hidden="false" customHeight="false" outlineLevel="0" collapsed="false">
      <c r="A63" s="149" t="s">
        <v>105</v>
      </c>
      <c r="B63" s="159" t="n">
        <v>2023</v>
      </c>
      <c r="C63" s="157" t="n">
        <v>271</v>
      </c>
      <c r="D63" s="157" t="n">
        <v>4394</v>
      </c>
      <c r="E63" s="157" t="n">
        <v>0</v>
      </c>
      <c r="F63" s="157" t="n">
        <v>0</v>
      </c>
      <c r="G63" s="157" t="n">
        <v>0</v>
      </c>
      <c r="H63" s="157" t="n">
        <v>0</v>
      </c>
      <c r="I63" s="157" t="n">
        <v>0</v>
      </c>
      <c r="J63" s="157" t="n">
        <v>-2418</v>
      </c>
      <c r="K63" s="157" t="n">
        <v>0</v>
      </c>
      <c r="L63" s="157" t="n">
        <v>70</v>
      </c>
      <c r="M63" s="157" t="n">
        <v>0</v>
      </c>
      <c r="N63" s="157" t="n">
        <v>2826</v>
      </c>
      <c r="O63" s="157" t="n">
        <v>0</v>
      </c>
      <c r="P63" s="157" t="n">
        <v>0</v>
      </c>
      <c r="Q63" s="157" t="n">
        <v>-195</v>
      </c>
      <c r="R63" s="157" t="n">
        <v>8086</v>
      </c>
      <c r="S63" s="157" t="n">
        <v>0</v>
      </c>
      <c r="T63" s="157" t="n">
        <v>23</v>
      </c>
      <c r="U63" s="157" t="n">
        <v>600</v>
      </c>
      <c r="V63" s="157" t="n">
        <v>0</v>
      </c>
      <c r="W63" s="157" t="n">
        <v>60</v>
      </c>
      <c r="X63" s="157" t="n">
        <v>0</v>
      </c>
      <c r="Y63" s="157" t="n">
        <v>0</v>
      </c>
      <c r="Z63" s="153" t="n">
        <f aca="false">I63+J63+K63+L63</f>
        <v>-2348</v>
      </c>
      <c r="AA63" s="153" t="n">
        <f aca="false">SUM(C63:Y63)</f>
        <v>13717</v>
      </c>
    </row>
    <row r="64" customFormat="false" ht="12.8" hidden="false" customHeight="false" outlineLevel="0" collapsed="false">
      <c r="A64" s="149" t="s">
        <v>105</v>
      </c>
      <c r="B64" s="159" t="n">
        <v>2024</v>
      </c>
      <c r="C64" s="155" t="n">
        <v>135</v>
      </c>
      <c r="D64" s="155" t="n">
        <v>5014</v>
      </c>
      <c r="E64" s="155" t="n">
        <v>0</v>
      </c>
      <c r="F64" s="155" t="n">
        <v>0</v>
      </c>
      <c r="G64" s="155" t="n">
        <v>0</v>
      </c>
      <c r="H64" s="155" t="n">
        <v>0</v>
      </c>
      <c r="I64" s="155" t="n">
        <v>140</v>
      </c>
      <c r="J64" s="155" t="n">
        <v>-1407</v>
      </c>
      <c r="K64" s="155" t="n">
        <v>0</v>
      </c>
      <c r="L64" s="155" t="n">
        <v>74</v>
      </c>
      <c r="M64" s="155" t="n">
        <v>0</v>
      </c>
      <c r="N64" s="155" t="n">
        <v>3776</v>
      </c>
      <c r="O64" s="155" t="n">
        <v>0</v>
      </c>
      <c r="P64" s="155" t="n">
        <v>0</v>
      </c>
      <c r="Q64" s="155" t="n">
        <v>310</v>
      </c>
      <c r="R64" s="155" t="n">
        <v>4085</v>
      </c>
      <c r="S64" s="155" t="n">
        <v>0</v>
      </c>
      <c r="T64" s="155" t="n">
        <v>24</v>
      </c>
      <c r="U64" s="155" t="n">
        <v>633</v>
      </c>
      <c r="V64" s="155" t="n">
        <v>0</v>
      </c>
      <c r="W64" s="155" t="n">
        <v>59</v>
      </c>
      <c r="X64" s="155" t="n">
        <v>0</v>
      </c>
      <c r="Y64" s="155" t="n">
        <v>0</v>
      </c>
      <c r="Z64" s="153" t="n">
        <f aca="false">I64+J64+K64+L64</f>
        <v>-1193</v>
      </c>
      <c r="AA64" s="153" t="n">
        <f aca="false">SUM(C64:Y64)</f>
        <v>12843</v>
      </c>
    </row>
    <row r="65" customFormat="false" ht="12.75" hidden="false" customHeight="false" outlineLevel="0" collapsed="false">
      <c r="A65" s="149" t="s">
        <v>105</v>
      </c>
      <c r="B65" s="159" t="n">
        <f aca="false">B64+1</f>
        <v>2025</v>
      </c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  <c r="Z65" s="153" t="n">
        <f aca="false">I65+J65+K65+L65</f>
        <v>0</v>
      </c>
      <c r="AA65" s="153" t="n">
        <f aca="false">SUM(C65:Y65)</f>
        <v>0</v>
      </c>
    </row>
    <row r="66" customFormat="false" ht="12.75" hidden="false" customHeight="false" outlineLevel="0" collapsed="false">
      <c r="A66" s="149" t="s">
        <v>105</v>
      </c>
      <c r="B66" s="159" t="n">
        <f aca="false">B65+1</f>
        <v>2026</v>
      </c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60"/>
      <c r="Z66" s="153" t="n">
        <f aca="false">I66+J66+K66+L66</f>
        <v>0</v>
      </c>
      <c r="AA66" s="153" t="n">
        <f aca="false">SUM(C66:Y66)</f>
        <v>0</v>
      </c>
    </row>
    <row r="67" customFormat="false" ht="12.75" hidden="false" customHeight="false" outlineLevel="0" collapsed="false">
      <c r="A67" s="149" t="s">
        <v>105</v>
      </c>
      <c r="B67" s="159" t="n">
        <f aca="false">B66+1</f>
        <v>2027</v>
      </c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60"/>
      <c r="Z67" s="153" t="n">
        <f aca="false">I67+J67+K67+L67</f>
        <v>0</v>
      </c>
      <c r="AA67" s="153" t="n">
        <f aca="false">SUM(C67:Y67)</f>
        <v>0</v>
      </c>
    </row>
    <row r="68" customFormat="false" ht="12.75" hidden="false" customHeight="false" outlineLevel="0" collapsed="false">
      <c r="B68" s="161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61"/>
      <c r="Z68" s="161"/>
      <c r="AA68" s="161"/>
    </row>
    <row r="69" customFormat="false" ht="12.75" hidden="false" customHeight="false" outlineLevel="0" collapsed="false"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</row>
    <row r="70" customFormat="false" ht="12.75" hidden="false" customHeight="false" outlineLevel="0" collapsed="false"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</row>
    <row r="71" customFormat="false" ht="12.75" hidden="false" customHeight="true" outlineLevel="0" collapsed="false">
      <c r="B71" s="148" t="s">
        <v>106</v>
      </c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  <c r="AA71" s="148"/>
    </row>
    <row r="72" customFormat="false" ht="38.25" hidden="false" customHeight="false" outlineLevel="0" collapsed="false">
      <c r="B72" s="146" t="s">
        <v>79</v>
      </c>
      <c r="C72" s="146" t="s">
        <v>36</v>
      </c>
      <c r="D72" s="146" t="s">
        <v>80</v>
      </c>
      <c r="E72" s="146" t="s">
        <v>81</v>
      </c>
      <c r="F72" s="146" t="s">
        <v>82</v>
      </c>
      <c r="G72" s="146" t="s">
        <v>83</v>
      </c>
      <c r="H72" s="146" t="s">
        <v>35</v>
      </c>
      <c r="I72" s="146" t="s">
        <v>84</v>
      </c>
      <c r="J72" s="146" t="s">
        <v>85</v>
      </c>
      <c r="K72" s="146" t="s">
        <v>86</v>
      </c>
      <c r="L72" s="146" t="s">
        <v>87</v>
      </c>
      <c r="M72" s="146" t="s">
        <v>88</v>
      </c>
      <c r="N72" s="146" t="s">
        <v>89</v>
      </c>
      <c r="O72" s="146" t="s">
        <v>90</v>
      </c>
      <c r="P72" s="146" t="s">
        <v>91</v>
      </c>
      <c r="Q72" s="146" t="s">
        <v>92</v>
      </c>
      <c r="R72" s="146" t="s">
        <v>37</v>
      </c>
      <c r="S72" s="146" t="s">
        <v>93</v>
      </c>
      <c r="T72" s="146" t="s">
        <v>94</v>
      </c>
      <c r="U72" s="146" t="s">
        <v>95</v>
      </c>
      <c r="V72" s="146" t="s">
        <v>96</v>
      </c>
      <c r="W72" s="146" t="s">
        <v>97</v>
      </c>
      <c r="X72" s="146" t="s">
        <v>98</v>
      </c>
      <c r="Y72" s="146" t="s">
        <v>99</v>
      </c>
      <c r="Z72" s="150" t="s">
        <v>100</v>
      </c>
      <c r="AA72" s="146" t="s">
        <v>101</v>
      </c>
    </row>
    <row r="73" customFormat="false" ht="12.75" hidden="false" customHeight="false" outlineLevel="0" collapsed="false">
      <c r="A73" s="149" t="s">
        <v>107</v>
      </c>
      <c r="B73" s="151" t="n">
        <v>2000</v>
      </c>
      <c r="C73" s="162" t="n">
        <v>196</v>
      </c>
      <c r="D73" s="162" t="n">
        <v>3568</v>
      </c>
      <c r="E73" s="162" t="n">
        <v>2912</v>
      </c>
      <c r="F73" s="162" t="n">
        <v>1153</v>
      </c>
      <c r="G73" s="162" t="n">
        <v>74876</v>
      </c>
      <c r="H73" s="162" t="n">
        <v>1156</v>
      </c>
      <c r="I73" s="162" t="n">
        <v>10260</v>
      </c>
      <c r="J73" s="162" t="n">
        <v>30831</v>
      </c>
      <c r="K73" s="162" t="n">
        <v>25316</v>
      </c>
      <c r="L73" s="162" t="n">
        <v>1926</v>
      </c>
      <c r="M73" s="162" t="n">
        <v>14585</v>
      </c>
      <c r="N73" s="162" t="n">
        <v>0</v>
      </c>
      <c r="O73" s="162" t="n">
        <v>5179</v>
      </c>
      <c r="P73" s="162" t="n">
        <v>3125</v>
      </c>
      <c r="Q73" s="162" t="n">
        <v>792</v>
      </c>
      <c r="R73" s="162" t="n">
        <v>982</v>
      </c>
      <c r="S73" s="162" t="n">
        <v>1601</v>
      </c>
      <c r="T73" s="162" t="n">
        <v>0</v>
      </c>
      <c r="U73" s="162" t="n">
        <v>0</v>
      </c>
      <c r="V73" s="162" t="n">
        <v>3848</v>
      </c>
      <c r="W73" s="162" t="n">
        <v>989</v>
      </c>
      <c r="X73" s="162" t="n">
        <v>505</v>
      </c>
      <c r="Y73" s="162" t="n">
        <v>220</v>
      </c>
      <c r="Z73" s="153" t="n">
        <f aca="false">I73+J73+K73+L73</f>
        <v>68333</v>
      </c>
      <c r="AA73" s="153" t="n">
        <f aca="false">SUM(C73:Y73)</f>
        <v>184020</v>
      </c>
    </row>
    <row r="74" customFormat="false" ht="12.75" hidden="false" customHeight="false" outlineLevel="0" collapsed="false">
      <c r="A74" s="149" t="s">
        <v>107</v>
      </c>
      <c r="B74" s="151" t="n">
        <v>2001</v>
      </c>
      <c r="C74" s="162" t="n">
        <v>341</v>
      </c>
      <c r="D74" s="162" t="n">
        <v>3075</v>
      </c>
      <c r="E74" s="162" t="n">
        <v>3099</v>
      </c>
      <c r="F74" s="162" t="n">
        <v>1221</v>
      </c>
      <c r="G74" s="162" t="n">
        <v>78287</v>
      </c>
      <c r="H74" s="162" t="n">
        <v>1676</v>
      </c>
      <c r="I74" s="162" t="n">
        <v>11690</v>
      </c>
      <c r="J74" s="162" t="n">
        <v>41325</v>
      </c>
      <c r="K74" s="162" t="n">
        <v>24322</v>
      </c>
      <c r="L74" s="162" t="n">
        <v>2008</v>
      </c>
      <c r="M74" s="162" t="n">
        <v>27908</v>
      </c>
      <c r="N74" s="162" t="n">
        <v>0</v>
      </c>
      <c r="O74" s="162" t="n">
        <v>6175</v>
      </c>
      <c r="P74" s="162" t="n">
        <v>3216</v>
      </c>
      <c r="Q74" s="162" t="n">
        <v>873</v>
      </c>
      <c r="R74" s="162" t="n">
        <v>641</v>
      </c>
      <c r="S74" s="162" t="n">
        <v>1594</v>
      </c>
      <c r="T74" s="162" t="n">
        <v>0</v>
      </c>
      <c r="U74" s="162" t="n">
        <v>0</v>
      </c>
      <c r="V74" s="162" t="n">
        <v>3996</v>
      </c>
      <c r="W74" s="162" t="n">
        <v>828</v>
      </c>
      <c r="X74" s="162" t="n">
        <v>350</v>
      </c>
      <c r="Y74" s="162" t="n">
        <v>246</v>
      </c>
      <c r="Z74" s="153" t="n">
        <f aca="false">I74+J74+K74+L74</f>
        <v>79345</v>
      </c>
      <c r="AA74" s="153" t="n">
        <f aca="false">SUM(C74:Y74)</f>
        <v>212871</v>
      </c>
    </row>
    <row r="75" customFormat="false" ht="12.75" hidden="false" customHeight="false" outlineLevel="0" collapsed="false">
      <c r="A75" s="149" t="s">
        <v>107</v>
      </c>
      <c r="B75" s="151" t="n">
        <v>2002</v>
      </c>
      <c r="C75" s="162" t="n">
        <v>351</v>
      </c>
      <c r="D75" s="162" t="n">
        <v>1842</v>
      </c>
      <c r="E75" s="162" t="n">
        <v>3226</v>
      </c>
      <c r="F75" s="162" t="n">
        <v>1272</v>
      </c>
      <c r="G75" s="162" t="n">
        <v>74134</v>
      </c>
      <c r="H75" s="162" t="n">
        <v>1936</v>
      </c>
      <c r="I75" s="162" t="n">
        <v>10120</v>
      </c>
      <c r="J75" s="162" t="n">
        <v>21718</v>
      </c>
      <c r="K75" s="162" t="n">
        <v>26247</v>
      </c>
      <c r="L75" s="162" t="n">
        <v>1835</v>
      </c>
      <c r="M75" s="162" t="n">
        <v>19914</v>
      </c>
      <c r="N75" s="162" t="n">
        <v>0</v>
      </c>
      <c r="O75" s="162" t="n">
        <v>5193</v>
      </c>
      <c r="P75" s="162" t="n">
        <v>3296</v>
      </c>
      <c r="Q75" s="162" t="n">
        <v>695</v>
      </c>
      <c r="R75" s="162" t="n">
        <v>1282</v>
      </c>
      <c r="S75" s="162" t="n">
        <v>1748</v>
      </c>
      <c r="T75" s="162" t="n">
        <v>0</v>
      </c>
      <c r="U75" s="162" t="n">
        <v>0</v>
      </c>
      <c r="V75" s="162" t="n">
        <v>4129</v>
      </c>
      <c r="W75" s="162" t="n">
        <v>896</v>
      </c>
      <c r="X75" s="162" t="n">
        <v>320</v>
      </c>
      <c r="Y75" s="162" t="n">
        <v>284</v>
      </c>
      <c r="Z75" s="153" t="n">
        <f aca="false">I75+J75+K75+L75</f>
        <v>59920</v>
      </c>
      <c r="AA75" s="153" t="n">
        <f aca="false">SUM(C75:Y75)</f>
        <v>180438</v>
      </c>
    </row>
    <row r="76" customFormat="false" ht="12.75" hidden="false" customHeight="false" outlineLevel="0" collapsed="false">
      <c r="A76" s="149" t="s">
        <v>107</v>
      </c>
      <c r="B76" s="151" t="n">
        <v>2003</v>
      </c>
      <c r="C76" s="162" t="n">
        <v>507</v>
      </c>
      <c r="D76" s="162" t="n">
        <v>777</v>
      </c>
      <c r="E76" s="162" t="n">
        <v>3338</v>
      </c>
      <c r="F76" s="162" t="n">
        <v>1391</v>
      </c>
      <c r="G76" s="162" t="n">
        <v>81210</v>
      </c>
      <c r="H76" s="162" t="n">
        <v>1402</v>
      </c>
      <c r="I76" s="162" t="n">
        <v>17979</v>
      </c>
      <c r="J76" s="162" t="n">
        <v>27271</v>
      </c>
      <c r="K76" s="162" t="n">
        <v>27709</v>
      </c>
      <c r="L76" s="162" t="n">
        <v>2559</v>
      </c>
      <c r="M76" s="162" t="n">
        <v>20684</v>
      </c>
      <c r="N76" s="162" t="n">
        <v>0</v>
      </c>
      <c r="O76" s="162" t="n">
        <v>6056</v>
      </c>
      <c r="P76" s="162" t="n">
        <v>3419</v>
      </c>
      <c r="Q76" s="162" t="n">
        <v>500</v>
      </c>
      <c r="R76" s="162" t="n">
        <v>1347</v>
      </c>
      <c r="S76" s="162" t="n">
        <v>1759</v>
      </c>
      <c r="T76" s="162" t="n">
        <v>0</v>
      </c>
      <c r="U76" s="162" t="n">
        <v>0</v>
      </c>
      <c r="V76" s="162" t="n">
        <v>4437</v>
      </c>
      <c r="W76" s="162" t="n">
        <v>881</v>
      </c>
      <c r="X76" s="162" t="n">
        <v>455</v>
      </c>
      <c r="Y76" s="162" t="n">
        <v>483</v>
      </c>
      <c r="Z76" s="153" t="n">
        <f aca="false">I76+J76+K76+L76</f>
        <v>75518</v>
      </c>
      <c r="AA76" s="153" t="n">
        <f aca="false">SUM(C76:Y76)</f>
        <v>204164</v>
      </c>
    </row>
    <row r="77" customFormat="false" ht="12.75" hidden="false" customHeight="false" outlineLevel="0" collapsed="false">
      <c r="A77" s="149" t="s">
        <v>107</v>
      </c>
      <c r="B77" s="151" t="n">
        <v>2004</v>
      </c>
      <c r="C77" s="162" t="n">
        <v>431</v>
      </c>
      <c r="D77" s="162" t="n">
        <v>1278</v>
      </c>
      <c r="E77" s="162" t="n">
        <v>3333</v>
      </c>
      <c r="F77" s="162" t="n">
        <v>1479</v>
      </c>
      <c r="G77" s="162" t="n">
        <v>85199</v>
      </c>
      <c r="H77" s="162" t="n">
        <v>1446</v>
      </c>
      <c r="I77" s="162" t="n">
        <v>13809</v>
      </c>
      <c r="J77" s="162" t="n">
        <v>33956</v>
      </c>
      <c r="K77" s="162" t="n">
        <v>29155</v>
      </c>
      <c r="L77" s="162" t="n">
        <v>2382</v>
      </c>
      <c r="M77" s="162" t="n">
        <v>20898</v>
      </c>
      <c r="N77" s="162" t="n">
        <v>0</v>
      </c>
      <c r="O77" s="162" t="n">
        <v>6448</v>
      </c>
      <c r="P77" s="162" t="n">
        <v>3581</v>
      </c>
      <c r="Q77" s="162" t="n">
        <v>556</v>
      </c>
      <c r="R77" s="162" t="n">
        <v>1202</v>
      </c>
      <c r="S77" s="162" t="n">
        <v>1773</v>
      </c>
      <c r="T77" s="162" t="n">
        <v>0</v>
      </c>
      <c r="U77" s="162" t="n">
        <v>0</v>
      </c>
      <c r="V77" s="162" t="n">
        <v>4528</v>
      </c>
      <c r="W77" s="162" t="n">
        <v>776</v>
      </c>
      <c r="X77" s="162" t="n">
        <v>398</v>
      </c>
      <c r="Y77" s="162" t="n">
        <v>487</v>
      </c>
      <c r="Z77" s="153" t="n">
        <f aca="false">I77+J77+K77+L77</f>
        <v>79302</v>
      </c>
      <c r="AA77" s="153" t="n">
        <f aca="false">SUM(C77:Y77)</f>
        <v>213115</v>
      </c>
    </row>
    <row r="78" customFormat="false" ht="12.75" hidden="false" customHeight="false" outlineLevel="0" collapsed="false">
      <c r="A78" s="149" t="s">
        <v>107</v>
      </c>
      <c r="B78" s="151" t="n">
        <v>2005</v>
      </c>
      <c r="C78" s="162" t="n">
        <v>250</v>
      </c>
      <c r="D78" s="162" t="n">
        <v>2684</v>
      </c>
      <c r="E78" s="162" t="n">
        <v>3357</v>
      </c>
      <c r="F78" s="162" t="n">
        <v>1481</v>
      </c>
      <c r="G78" s="162" t="n">
        <v>78069</v>
      </c>
      <c r="H78" s="162" t="n">
        <v>1443</v>
      </c>
      <c r="I78" s="162" t="n">
        <v>10992</v>
      </c>
      <c r="J78" s="162" t="n">
        <v>39772</v>
      </c>
      <c r="K78" s="162" t="n">
        <v>29058</v>
      </c>
      <c r="L78" s="162" t="n">
        <v>2956</v>
      </c>
      <c r="M78" s="162" t="n">
        <v>20414</v>
      </c>
      <c r="N78" s="162" t="n">
        <v>0</v>
      </c>
      <c r="O78" s="162" t="n">
        <v>6596</v>
      </c>
      <c r="P78" s="162" t="n">
        <v>3744</v>
      </c>
      <c r="Q78" s="162" t="n">
        <v>702</v>
      </c>
      <c r="R78" s="162" t="n">
        <v>1372</v>
      </c>
      <c r="S78" s="162" t="n">
        <v>1709</v>
      </c>
      <c r="T78" s="162" t="n">
        <v>0</v>
      </c>
      <c r="U78" s="162" t="n">
        <v>0</v>
      </c>
      <c r="V78" s="162" t="n">
        <v>4650</v>
      </c>
      <c r="W78" s="162" t="n">
        <v>857</v>
      </c>
      <c r="X78" s="162" t="n">
        <v>352</v>
      </c>
      <c r="Y78" s="162" t="n">
        <v>421</v>
      </c>
      <c r="Z78" s="153" t="n">
        <f aca="false">I78+J78+K78+L78</f>
        <v>82778</v>
      </c>
      <c r="AA78" s="153" t="n">
        <f aca="false">SUM(C78:Y78)</f>
        <v>210879</v>
      </c>
    </row>
    <row r="79" customFormat="false" ht="12.75" hidden="false" customHeight="false" outlineLevel="0" collapsed="false">
      <c r="A79" s="149" t="s">
        <v>107</v>
      </c>
      <c r="B79" s="151" t="n">
        <v>2006</v>
      </c>
      <c r="C79" s="162" t="n">
        <v>125</v>
      </c>
      <c r="D79" s="162" t="n">
        <v>3517</v>
      </c>
      <c r="E79" s="162" t="n">
        <v>3335</v>
      </c>
      <c r="F79" s="162" t="n">
        <v>1422</v>
      </c>
      <c r="G79" s="162" t="n">
        <v>73700</v>
      </c>
      <c r="H79" s="162" t="n">
        <v>1366</v>
      </c>
      <c r="I79" s="162" t="n">
        <v>8934</v>
      </c>
      <c r="J79" s="162" t="n">
        <v>37580</v>
      </c>
      <c r="K79" s="162" t="n">
        <v>26657</v>
      </c>
      <c r="L79" s="162" t="n">
        <v>2419</v>
      </c>
      <c r="M79" s="162" t="n">
        <v>19564</v>
      </c>
      <c r="N79" s="162" t="n">
        <v>0</v>
      </c>
      <c r="O79" s="162" t="n">
        <v>6099</v>
      </c>
      <c r="P79" s="162" t="n">
        <v>3845</v>
      </c>
      <c r="Q79" s="162" t="n">
        <v>1028</v>
      </c>
      <c r="R79" s="162" t="n">
        <v>1040</v>
      </c>
      <c r="S79" s="162" t="n">
        <v>1647</v>
      </c>
      <c r="T79" s="162" t="n">
        <v>0</v>
      </c>
      <c r="U79" s="162" t="n">
        <v>0</v>
      </c>
      <c r="V79" s="162" t="n">
        <v>4624</v>
      </c>
      <c r="W79" s="162" t="n">
        <v>810</v>
      </c>
      <c r="X79" s="162" t="n">
        <v>326</v>
      </c>
      <c r="Y79" s="162" t="n">
        <v>374</v>
      </c>
      <c r="Z79" s="153" t="n">
        <f aca="false">I79+J79+K79+L79</f>
        <v>75590</v>
      </c>
      <c r="AA79" s="153" t="n">
        <f aca="false">SUM(C79:Y79)</f>
        <v>198412</v>
      </c>
    </row>
    <row r="80" customFormat="false" ht="12.75" hidden="false" customHeight="false" outlineLevel="0" collapsed="false">
      <c r="A80" s="149" t="s">
        <v>107</v>
      </c>
      <c r="B80" s="151" t="n">
        <v>2007</v>
      </c>
      <c r="C80" s="162" t="n">
        <v>112</v>
      </c>
      <c r="D80" s="162" t="n">
        <v>4862</v>
      </c>
      <c r="E80" s="162" t="n">
        <v>3313</v>
      </c>
      <c r="F80" s="162" t="n">
        <v>1351</v>
      </c>
      <c r="G80" s="162" t="n">
        <v>75130</v>
      </c>
      <c r="H80" s="162" t="n">
        <v>899</v>
      </c>
      <c r="I80" s="162" t="n">
        <v>10299</v>
      </c>
      <c r="J80" s="162" t="n">
        <v>41628</v>
      </c>
      <c r="K80" s="162" t="n">
        <v>25333</v>
      </c>
      <c r="L80" s="162" t="n">
        <v>2936</v>
      </c>
      <c r="M80" s="162" t="n">
        <v>19715</v>
      </c>
      <c r="N80" s="162" t="n">
        <v>0</v>
      </c>
      <c r="O80" s="162" t="n">
        <v>7663</v>
      </c>
      <c r="P80" s="162" t="n">
        <v>3971</v>
      </c>
      <c r="Q80" s="162" t="n">
        <v>1676</v>
      </c>
      <c r="R80" s="162" t="n">
        <v>1055</v>
      </c>
      <c r="S80" s="162" t="n">
        <v>1663</v>
      </c>
      <c r="T80" s="162" t="n">
        <v>0</v>
      </c>
      <c r="U80" s="162" t="n">
        <v>0</v>
      </c>
      <c r="V80" s="162" t="n">
        <v>4613</v>
      </c>
      <c r="W80" s="162" t="n">
        <v>794</v>
      </c>
      <c r="X80" s="162" t="n">
        <v>320</v>
      </c>
      <c r="Y80" s="162" t="n">
        <v>331</v>
      </c>
      <c r="Z80" s="153" t="n">
        <f aca="false">I80+J80+K80+L80</f>
        <v>80196</v>
      </c>
      <c r="AA80" s="153" t="n">
        <f aca="false">SUM(C80:Y80)</f>
        <v>207664</v>
      </c>
    </row>
    <row r="81" customFormat="false" ht="12.75" hidden="false" customHeight="false" outlineLevel="0" collapsed="false">
      <c r="A81" s="149" t="s">
        <v>107</v>
      </c>
      <c r="B81" s="151" t="n">
        <v>2008</v>
      </c>
      <c r="C81" s="162" t="n">
        <v>124</v>
      </c>
      <c r="D81" s="162" t="n">
        <v>6522</v>
      </c>
      <c r="E81" s="162" t="n">
        <v>3295</v>
      </c>
      <c r="F81" s="162" t="n">
        <v>1287</v>
      </c>
      <c r="G81" s="162" t="n">
        <v>75872</v>
      </c>
      <c r="H81" s="162" t="n">
        <v>928</v>
      </c>
      <c r="I81" s="162" t="n">
        <v>9635</v>
      </c>
      <c r="J81" s="162" t="n">
        <v>45159</v>
      </c>
      <c r="K81" s="162" t="n">
        <v>24189</v>
      </c>
      <c r="L81" s="162" t="n">
        <v>2290</v>
      </c>
      <c r="M81" s="162" t="n">
        <v>18990</v>
      </c>
      <c r="N81" s="162" t="n">
        <v>84</v>
      </c>
      <c r="O81" s="162" t="n">
        <v>7692</v>
      </c>
      <c r="P81" s="162" t="n">
        <v>4114</v>
      </c>
      <c r="Q81" s="162" t="n">
        <v>3429</v>
      </c>
      <c r="R81" s="162" t="n">
        <v>1021</v>
      </c>
      <c r="S81" s="162" t="n">
        <v>1669</v>
      </c>
      <c r="T81" s="162" t="n">
        <v>0</v>
      </c>
      <c r="U81" s="162" t="n">
        <v>0</v>
      </c>
      <c r="V81" s="162" t="n">
        <v>4601</v>
      </c>
      <c r="W81" s="162" t="n">
        <v>788</v>
      </c>
      <c r="X81" s="162" t="n">
        <v>314</v>
      </c>
      <c r="Y81" s="162" t="n">
        <v>314</v>
      </c>
      <c r="Z81" s="153" t="n">
        <f aca="false">I81+J81+K81+L81</f>
        <v>81273</v>
      </c>
      <c r="AA81" s="153" t="n">
        <f aca="false">SUM(C81:Y81)</f>
        <v>212317</v>
      </c>
    </row>
    <row r="82" customFormat="false" ht="12.75" hidden="false" customHeight="false" outlineLevel="0" collapsed="false">
      <c r="A82" s="149" t="s">
        <v>107</v>
      </c>
      <c r="B82" s="151" t="n">
        <v>2009</v>
      </c>
      <c r="C82" s="162" t="n">
        <v>153</v>
      </c>
      <c r="D82" s="162" t="n">
        <v>6325</v>
      </c>
      <c r="E82" s="162" t="n">
        <v>3294</v>
      </c>
      <c r="F82" s="162" t="n">
        <v>1204</v>
      </c>
      <c r="G82" s="162" t="n">
        <v>77636</v>
      </c>
      <c r="H82" s="162" t="n">
        <v>952</v>
      </c>
      <c r="I82" s="162" t="n">
        <v>10318</v>
      </c>
      <c r="J82" s="162" t="n">
        <v>51440</v>
      </c>
      <c r="K82" s="162" t="n">
        <v>24232</v>
      </c>
      <c r="L82" s="162" t="n">
        <v>2245</v>
      </c>
      <c r="M82" s="162" t="n">
        <v>18724</v>
      </c>
      <c r="N82" s="162" t="n">
        <v>36</v>
      </c>
      <c r="O82" s="162" t="n">
        <v>8093</v>
      </c>
      <c r="P82" s="162" t="n">
        <v>4286</v>
      </c>
      <c r="Q82" s="162" t="n">
        <v>4387</v>
      </c>
      <c r="R82" s="162" t="n">
        <v>1302</v>
      </c>
      <c r="S82" s="162" t="n">
        <v>1684</v>
      </c>
      <c r="T82" s="162" t="n">
        <v>0</v>
      </c>
      <c r="U82" s="162" t="n">
        <v>0</v>
      </c>
      <c r="V82" s="162" t="n">
        <v>4532</v>
      </c>
      <c r="W82" s="162" t="n">
        <v>760</v>
      </c>
      <c r="X82" s="162" t="n">
        <v>309</v>
      </c>
      <c r="Y82" s="162" t="n">
        <v>242</v>
      </c>
      <c r="Z82" s="153" t="n">
        <f aca="false">I82+J82+K82+L82</f>
        <v>88235</v>
      </c>
      <c r="AA82" s="153" t="n">
        <f aca="false">SUM(C82:Y82)</f>
        <v>222154</v>
      </c>
    </row>
    <row r="83" customFormat="false" ht="12.75" hidden="false" customHeight="false" outlineLevel="0" collapsed="false">
      <c r="A83" s="149" t="s">
        <v>107</v>
      </c>
      <c r="B83" s="159" t="n">
        <v>2010</v>
      </c>
      <c r="C83" s="160" t="n">
        <v>73</v>
      </c>
      <c r="D83" s="160" t="n">
        <v>5473</v>
      </c>
      <c r="E83" s="160" t="n">
        <v>3308</v>
      </c>
      <c r="F83" s="160" t="n">
        <v>1130</v>
      </c>
      <c r="G83" s="160" t="n">
        <v>75857</v>
      </c>
      <c r="H83" s="160" t="n">
        <v>975</v>
      </c>
      <c r="I83" s="160" t="n">
        <v>8091</v>
      </c>
      <c r="J83" s="160" t="n">
        <v>41344</v>
      </c>
      <c r="K83" s="160" t="n">
        <v>23422</v>
      </c>
      <c r="L83" s="160" t="n">
        <v>2493</v>
      </c>
      <c r="M83" s="160" t="n">
        <v>18518</v>
      </c>
      <c r="N83" s="160" t="n">
        <v>29</v>
      </c>
      <c r="O83" s="160" t="n">
        <v>7014</v>
      </c>
      <c r="P83" s="160" t="n">
        <v>4404</v>
      </c>
      <c r="Q83" s="160" t="n">
        <v>3476</v>
      </c>
      <c r="R83" s="160" t="n">
        <v>625</v>
      </c>
      <c r="S83" s="160" t="n">
        <v>1712</v>
      </c>
      <c r="T83" s="160" t="n">
        <v>0</v>
      </c>
      <c r="U83" s="160" t="n">
        <v>0</v>
      </c>
      <c r="V83" s="160" t="n">
        <v>4522</v>
      </c>
      <c r="W83" s="160" t="n">
        <v>748</v>
      </c>
      <c r="X83" s="160" t="n">
        <v>320</v>
      </c>
      <c r="Y83" s="160" t="n">
        <v>272</v>
      </c>
      <c r="Z83" s="153" t="n">
        <f aca="false">I83+J83+K83+L83</f>
        <v>75350</v>
      </c>
      <c r="AA83" s="163" t="n">
        <f aca="false">SUM(C83:Y83)</f>
        <v>203806</v>
      </c>
    </row>
    <row r="84" customFormat="false" ht="12.75" hidden="false" customHeight="false" outlineLevel="0" collapsed="false">
      <c r="A84" s="149" t="s">
        <v>107</v>
      </c>
      <c r="B84" s="159" t="n">
        <v>2011</v>
      </c>
      <c r="C84" s="160" t="n">
        <v>93</v>
      </c>
      <c r="D84" s="160" t="n">
        <v>4963</v>
      </c>
      <c r="E84" s="160" t="n">
        <v>3318</v>
      </c>
      <c r="F84" s="160" t="n">
        <v>1072</v>
      </c>
      <c r="G84" s="160" t="n">
        <v>75586</v>
      </c>
      <c r="H84" s="160" t="n">
        <v>1003</v>
      </c>
      <c r="I84" s="160" t="n">
        <v>9071</v>
      </c>
      <c r="J84" s="160" t="n">
        <v>39346</v>
      </c>
      <c r="K84" s="160" t="n">
        <v>23342</v>
      </c>
      <c r="L84" s="160" t="n">
        <v>2212</v>
      </c>
      <c r="M84" s="160" t="n">
        <v>18174</v>
      </c>
      <c r="N84" s="160" t="n">
        <v>24</v>
      </c>
      <c r="O84" s="160" t="n">
        <v>6585</v>
      </c>
      <c r="P84" s="160" t="n">
        <v>4491</v>
      </c>
      <c r="Q84" s="160" t="n">
        <v>2945</v>
      </c>
      <c r="R84" s="160" t="n">
        <v>941</v>
      </c>
      <c r="S84" s="160" t="n">
        <v>1748</v>
      </c>
      <c r="T84" s="160" t="n">
        <v>0</v>
      </c>
      <c r="U84" s="160" t="n">
        <v>0</v>
      </c>
      <c r="V84" s="160" t="n">
        <v>4501</v>
      </c>
      <c r="W84" s="160" t="n">
        <v>747</v>
      </c>
      <c r="X84" s="160" t="n">
        <v>320</v>
      </c>
      <c r="Y84" s="160" t="n">
        <v>269</v>
      </c>
      <c r="Z84" s="163" t="n">
        <f aca="false">I84+J84+K84+L84</f>
        <v>73971</v>
      </c>
      <c r="AA84" s="163" t="n">
        <f aca="false">SUM(C84:Y84)</f>
        <v>200751</v>
      </c>
    </row>
    <row r="85" customFormat="false" ht="12.75" hidden="false" customHeight="false" outlineLevel="0" collapsed="false">
      <c r="A85" s="149" t="s">
        <v>107</v>
      </c>
      <c r="B85" s="159" t="n">
        <v>2012</v>
      </c>
      <c r="C85" s="160" t="n">
        <v>78</v>
      </c>
      <c r="D85" s="160" t="n">
        <v>3517</v>
      </c>
      <c r="E85" s="160" t="n">
        <v>3332</v>
      </c>
      <c r="F85" s="160" t="n">
        <v>1054</v>
      </c>
      <c r="G85" s="160" t="n">
        <v>70512</v>
      </c>
      <c r="H85" s="160" t="n">
        <v>1021</v>
      </c>
      <c r="I85" s="160" t="n">
        <v>3768</v>
      </c>
      <c r="J85" s="160" t="n">
        <v>10019</v>
      </c>
      <c r="K85" s="160" t="n">
        <v>24359</v>
      </c>
      <c r="L85" s="160" t="n">
        <v>2306</v>
      </c>
      <c r="M85" s="160" t="n">
        <v>17322</v>
      </c>
      <c r="N85" s="160" t="n">
        <v>0</v>
      </c>
      <c r="O85" s="160" t="n">
        <v>4837</v>
      </c>
      <c r="P85" s="160" t="n">
        <v>4475</v>
      </c>
      <c r="Q85" s="160" t="n">
        <v>1916</v>
      </c>
      <c r="R85" s="160" t="n">
        <v>810</v>
      </c>
      <c r="S85" s="160" t="n">
        <v>1850</v>
      </c>
      <c r="T85" s="160" t="n">
        <v>0</v>
      </c>
      <c r="U85" s="160" t="n">
        <v>0</v>
      </c>
      <c r="V85" s="160" t="n">
        <v>4649</v>
      </c>
      <c r="W85" s="160" t="n">
        <v>791</v>
      </c>
      <c r="X85" s="160" t="n">
        <v>301</v>
      </c>
      <c r="Y85" s="160" t="n">
        <v>335</v>
      </c>
      <c r="Z85" s="163" t="n">
        <f aca="false">I85+J85+K85+L85</f>
        <v>40452</v>
      </c>
      <c r="AA85" s="163" t="n">
        <f aca="false">SUM(C85:Y85)</f>
        <v>157252</v>
      </c>
    </row>
    <row r="86" customFormat="false" ht="12.75" hidden="false" customHeight="false" outlineLevel="0" collapsed="false">
      <c r="A86" s="149" t="s">
        <v>107</v>
      </c>
      <c r="B86" s="159" t="n">
        <v>2013</v>
      </c>
      <c r="C86" s="160" t="n">
        <v>126</v>
      </c>
      <c r="D86" s="160" t="n">
        <v>1999</v>
      </c>
      <c r="E86" s="160" t="n">
        <v>3349</v>
      </c>
      <c r="F86" s="160" t="n">
        <v>1049</v>
      </c>
      <c r="G86" s="160" t="n">
        <v>76788</v>
      </c>
      <c r="H86" s="160" t="n">
        <v>1059</v>
      </c>
      <c r="I86" s="160" t="n">
        <v>8914</v>
      </c>
      <c r="J86" s="160" t="n">
        <v>9005</v>
      </c>
      <c r="K86" s="160" t="n">
        <v>24326</v>
      </c>
      <c r="L86" s="160" t="n">
        <v>2312</v>
      </c>
      <c r="M86" s="160" t="n">
        <v>19619</v>
      </c>
      <c r="N86" s="160" t="n">
        <v>0</v>
      </c>
      <c r="O86" s="160" t="n">
        <v>5455</v>
      </c>
      <c r="P86" s="160" t="n">
        <v>4452</v>
      </c>
      <c r="Q86" s="160" t="n">
        <v>985</v>
      </c>
      <c r="R86" s="160" t="n">
        <v>473</v>
      </c>
      <c r="S86" s="160" t="n">
        <v>1963</v>
      </c>
      <c r="T86" s="160" t="n">
        <v>0</v>
      </c>
      <c r="U86" s="160" t="n">
        <v>0</v>
      </c>
      <c r="V86" s="160" t="n">
        <v>4723</v>
      </c>
      <c r="W86" s="160" t="n">
        <v>778</v>
      </c>
      <c r="X86" s="160" t="n">
        <v>301</v>
      </c>
      <c r="Y86" s="160" t="n">
        <v>275</v>
      </c>
      <c r="Z86" s="163" t="n">
        <f aca="false">I86+J86+K86+L86</f>
        <v>44557</v>
      </c>
      <c r="AA86" s="163" t="n">
        <f aca="false">SUM(C86:Y86)</f>
        <v>167951</v>
      </c>
    </row>
    <row r="87" customFormat="false" ht="12.75" hidden="false" customHeight="false" outlineLevel="0" collapsed="false">
      <c r="A87" s="149" t="s">
        <v>107</v>
      </c>
      <c r="B87" s="159" t="n">
        <v>2014</v>
      </c>
      <c r="C87" s="156" t="n">
        <v>128</v>
      </c>
      <c r="D87" s="156" t="n">
        <v>2054</v>
      </c>
      <c r="E87" s="156" t="n">
        <v>3391</v>
      </c>
      <c r="F87" s="156" t="n">
        <v>1021</v>
      </c>
      <c r="G87" s="156" t="n">
        <v>76972</v>
      </c>
      <c r="H87" s="156" t="n">
        <v>1096</v>
      </c>
      <c r="I87" s="156" t="n">
        <v>9714</v>
      </c>
      <c r="J87" s="156" t="n">
        <v>23177</v>
      </c>
      <c r="K87" s="156" t="n">
        <v>24508</v>
      </c>
      <c r="L87" s="156" t="n">
        <v>1911</v>
      </c>
      <c r="M87" s="156" t="n">
        <v>20405</v>
      </c>
      <c r="N87" s="156" t="n">
        <v>0</v>
      </c>
      <c r="O87" s="156" t="n">
        <v>6423</v>
      </c>
      <c r="P87" s="156" t="n">
        <v>4587</v>
      </c>
      <c r="Q87" s="156" t="n">
        <v>909</v>
      </c>
      <c r="R87" s="156" t="n">
        <v>1027</v>
      </c>
      <c r="S87" s="156" t="n">
        <v>2000</v>
      </c>
      <c r="T87" s="156" t="n">
        <v>0</v>
      </c>
      <c r="U87" s="156" t="n">
        <v>0</v>
      </c>
      <c r="V87" s="156" t="n">
        <v>4733</v>
      </c>
      <c r="W87" s="156" t="n">
        <v>816</v>
      </c>
      <c r="X87" s="156" t="n">
        <v>288</v>
      </c>
      <c r="Y87" s="156" t="n">
        <v>253</v>
      </c>
      <c r="Z87" s="163" t="n">
        <f aca="false">I87+J87+K87+L87</f>
        <v>59310</v>
      </c>
      <c r="AA87" s="163" t="n">
        <f aca="false">SUM(C87:Y87)</f>
        <v>185413</v>
      </c>
    </row>
    <row r="88" customFormat="false" ht="12.75" hidden="false" customHeight="false" outlineLevel="0" collapsed="false">
      <c r="A88" s="149" t="s">
        <v>107</v>
      </c>
      <c r="B88" s="159" t="n">
        <v>2015</v>
      </c>
      <c r="C88" s="156" t="n">
        <v>108</v>
      </c>
      <c r="D88" s="156" t="n">
        <v>3911</v>
      </c>
      <c r="E88" s="156" t="n">
        <v>3440</v>
      </c>
      <c r="F88" s="156" t="n">
        <v>980</v>
      </c>
      <c r="G88" s="156" t="n">
        <v>76601</v>
      </c>
      <c r="H88" s="156" t="n">
        <v>1123</v>
      </c>
      <c r="I88" s="156" t="n">
        <v>7891</v>
      </c>
      <c r="J88" s="156" t="n">
        <v>33488</v>
      </c>
      <c r="K88" s="156" t="n">
        <v>26574</v>
      </c>
      <c r="L88" s="156" t="n">
        <v>2337</v>
      </c>
      <c r="M88" s="156" t="n">
        <v>19691</v>
      </c>
      <c r="N88" s="156" t="n">
        <v>0</v>
      </c>
      <c r="O88" s="156" t="n">
        <v>6228</v>
      </c>
      <c r="P88" s="156" t="n">
        <v>4797</v>
      </c>
      <c r="Q88" s="156" t="n">
        <v>1410</v>
      </c>
      <c r="R88" s="156" t="n">
        <v>918</v>
      </c>
      <c r="S88" s="156" t="n">
        <v>2011</v>
      </c>
      <c r="T88" s="156" t="n">
        <v>0</v>
      </c>
      <c r="U88" s="156" t="n">
        <v>0</v>
      </c>
      <c r="V88" s="156" t="n">
        <v>4802</v>
      </c>
      <c r="W88" s="156" t="n">
        <v>798</v>
      </c>
      <c r="X88" s="156" t="n">
        <v>329</v>
      </c>
      <c r="Y88" s="156" t="n">
        <v>289</v>
      </c>
      <c r="Z88" s="163" t="n">
        <f aca="false">I88+J88+K88+L88</f>
        <v>70290</v>
      </c>
      <c r="AA88" s="163" t="n">
        <f aca="false">SUM(C88:Y88)</f>
        <v>197726</v>
      </c>
    </row>
    <row r="89" customFormat="false" ht="12.75" hidden="false" customHeight="false" outlineLevel="0" collapsed="false">
      <c r="A89" s="149" t="s">
        <v>107</v>
      </c>
      <c r="B89" s="159" t="n">
        <v>2016</v>
      </c>
      <c r="C89" s="156" t="n">
        <v>147</v>
      </c>
      <c r="D89" s="156" t="n">
        <v>4543</v>
      </c>
      <c r="E89" s="156" t="n">
        <v>3514</v>
      </c>
      <c r="F89" s="156" t="n">
        <v>932</v>
      </c>
      <c r="G89" s="156" t="n">
        <v>77204</v>
      </c>
      <c r="H89" s="156" t="n">
        <v>1155</v>
      </c>
      <c r="I89" s="156" t="n">
        <v>7830</v>
      </c>
      <c r="J89" s="156" t="n">
        <v>36296</v>
      </c>
      <c r="K89" s="156" t="n">
        <v>27332</v>
      </c>
      <c r="L89" s="156" t="n">
        <v>2233</v>
      </c>
      <c r="M89" s="156" t="n">
        <v>20944</v>
      </c>
      <c r="N89" s="156" t="n">
        <v>0</v>
      </c>
      <c r="O89" s="156" t="n">
        <v>6693</v>
      </c>
      <c r="P89" s="156" t="n">
        <v>4994</v>
      </c>
      <c r="Q89" s="156" t="n">
        <v>2159</v>
      </c>
      <c r="R89" s="156" t="n">
        <v>904</v>
      </c>
      <c r="S89" s="156" t="n">
        <v>2055</v>
      </c>
      <c r="T89" s="156" t="n">
        <v>0</v>
      </c>
      <c r="U89" s="156" t="n">
        <v>0</v>
      </c>
      <c r="V89" s="156" t="n">
        <v>4832</v>
      </c>
      <c r="W89" s="156" t="n">
        <v>756</v>
      </c>
      <c r="X89" s="156" t="n">
        <v>281</v>
      </c>
      <c r="Y89" s="156" t="n">
        <v>282</v>
      </c>
      <c r="Z89" s="163" t="n">
        <f aca="false">I89+J89+K89+L89</f>
        <v>73691</v>
      </c>
      <c r="AA89" s="163" t="n">
        <f aca="false">SUM(C89:Y89)</f>
        <v>205086</v>
      </c>
    </row>
    <row r="90" customFormat="false" ht="12.75" hidden="false" customHeight="false" outlineLevel="0" collapsed="false">
      <c r="A90" s="149" t="s">
        <v>107</v>
      </c>
      <c r="B90" s="159" t="n">
        <v>2017</v>
      </c>
      <c r="C90" s="160" t="n">
        <v>77</v>
      </c>
      <c r="D90" s="160" t="n">
        <v>4451</v>
      </c>
      <c r="E90" s="160" t="n">
        <v>3544</v>
      </c>
      <c r="F90" s="160" t="n">
        <v>891</v>
      </c>
      <c r="G90" s="160" t="n">
        <v>75001</v>
      </c>
      <c r="H90" s="160" t="n">
        <v>1174</v>
      </c>
      <c r="I90" s="160" t="n">
        <v>6821</v>
      </c>
      <c r="J90" s="160" t="n">
        <v>30673</v>
      </c>
      <c r="K90" s="160" t="n">
        <v>26220</v>
      </c>
      <c r="L90" s="160" t="n">
        <v>2546</v>
      </c>
      <c r="M90" s="160" t="n">
        <v>20362</v>
      </c>
      <c r="N90" s="160" t="n">
        <v>0</v>
      </c>
      <c r="O90" s="160" t="n">
        <v>6155</v>
      </c>
      <c r="P90" s="160" t="n">
        <v>5064</v>
      </c>
      <c r="Q90" s="160" t="n">
        <v>2183</v>
      </c>
      <c r="R90" s="160" t="n">
        <v>699</v>
      </c>
      <c r="S90" s="160" t="n">
        <v>2092</v>
      </c>
      <c r="T90" s="160" t="n">
        <v>0</v>
      </c>
      <c r="U90" s="160" t="n">
        <v>0</v>
      </c>
      <c r="V90" s="160" t="n">
        <v>4917</v>
      </c>
      <c r="W90" s="160" t="n">
        <v>746</v>
      </c>
      <c r="X90" s="160" t="n">
        <v>333</v>
      </c>
      <c r="Y90" s="160" t="n">
        <v>272</v>
      </c>
      <c r="Z90" s="163" t="n">
        <f aca="false">I90+J90+K90+L90</f>
        <v>66260</v>
      </c>
      <c r="AA90" s="163" t="n">
        <f aca="false">SUM(C90:Y90)</f>
        <v>194221</v>
      </c>
    </row>
    <row r="91" customFormat="false" ht="12.75" hidden="false" customHeight="false" outlineLevel="0" collapsed="false">
      <c r="A91" s="149" t="s">
        <v>107</v>
      </c>
      <c r="B91" s="159" t="n">
        <v>2018</v>
      </c>
      <c r="C91" s="160" t="n">
        <v>112</v>
      </c>
      <c r="D91" s="160" t="n">
        <v>4284</v>
      </c>
      <c r="E91" s="160" t="n">
        <v>3601</v>
      </c>
      <c r="F91" s="160" t="n">
        <v>867</v>
      </c>
      <c r="G91" s="160" t="n">
        <v>77402</v>
      </c>
      <c r="H91" s="160" t="n">
        <v>1205</v>
      </c>
      <c r="I91" s="160" t="n">
        <v>8375</v>
      </c>
      <c r="J91" s="160" t="n">
        <v>52620</v>
      </c>
      <c r="K91" s="160" t="n">
        <v>26150</v>
      </c>
      <c r="L91" s="160" t="n">
        <v>2440</v>
      </c>
      <c r="M91" s="160" t="n">
        <v>21043</v>
      </c>
      <c r="N91" s="160" t="n">
        <v>0</v>
      </c>
      <c r="O91" s="160" t="n">
        <v>7523</v>
      </c>
      <c r="P91" s="160" t="n">
        <v>5200</v>
      </c>
      <c r="Q91" s="160" t="n">
        <v>2144</v>
      </c>
      <c r="R91" s="160" t="n">
        <v>974</v>
      </c>
      <c r="S91" s="160" t="n">
        <v>2122</v>
      </c>
      <c r="T91" s="160" t="n">
        <v>0</v>
      </c>
      <c r="U91" s="160" t="n">
        <v>0</v>
      </c>
      <c r="V91" s="160" t="n">
        <v>4957</v>
      </c>
      <c r="W91" s="160" t="n">
        <v>734</v>
      </c>
      <c r="X91" s="160" t="n">
        <v>331</v>
      </c>
      <c r="Y91" s="160" t="n">
        <v>254</v>
      </c>
      <c r="Z91" s="163" t="n">
        <v>89585</v>
      </c>
      <c r="AA91" s="163" t="n">
        <v>222338</v>
      </c>
    </row>
    <row r="92" customFormat="false" ht="12.75" hidden="false" customHeight="false" outlineLevel="0" collapsed="false">
      <c r="A92" s="149" t="s">
        <v>107</v>
      </c>
      <c r="B92" s="159" t="n">
        <v>2019</v>
      </c>
      <c r="C92" s="155" t="n">
        <v>76</v>
      </c>
      <c r="D92" s="155" t="n">
        <v>4081</v>
      </c>
      <c r="E92" s="155" t="n">
        <v>3660</v>
      </c>
      <c r="F92" s="155" t="n">
        <v>826</v>
      </c>
      <c r="G92" s="155" t="n">
        <v>76759</v>
      </c>
      <c r="H92" s="155" t="n">
        <v>1229</v>
      </c>
      <c r="I92" s="155" t="n">
        <v>7245</v>
      </c>
      <c r="J92" s="155" t="n">
        <v>49949</v>
      </c>
      <c r="K92" s="155" t="n">
        <v>25304</v>
      </c>
      <c r="L92" s="155" t="n">
        <v>1723</v>
      </c>
      <c r="M92" s="155" t="n">
        <v>21059</v>
      </c>
      <c r="N92" s="155" t="n">
        <v>23</v>
      </c>
      <c r="O92" s="155" t="n">
        <v>8226</v>
      </c>
      <c r="P92" s="155" t="n">
        <v>5293</v>
      </c>
      <c r="Q92" s="155" t="n">
        <v>1886</v>
      </c>
      <c r="R92" s="155" t="n">
        <v>607</v>
      </c>
      <c r="S92" s="155" t="n">
        <v>2113</v>
      </c>
      <c r="T92" s="155" t="n">
        <v>0</v>
      </c>
      <c r="U92" s="155" t="n">
        <v>0</v>
      </c>
      <c r="V92" s="155" t="n">
        <v>4973</v>
      </c>
      <c r="W92" s="155" t="n">
        <v>730</v>
      </c>
      <c r="X92" s="155" t="n">
        <v>317</v>
      </c>
      <c r="Y92" s="155" t="n">
        <v>258</v>
      </c>
      <c r="Z92" s="163" t="n">
        <v>84221</v>
      </c>
      <c r="AA92" s="163" t="n">
        <v>216334</v>
      </c>
    </row>
    <row r="93" customFormat="false" ht="12.75" hidden="false" customHeight="false" outlineLevel="0" collapsed="false">
      <c r="A93" s="149" t="s">
        <v>107</v>
      </c>
      <c r="B93" s="159" t="n">
        <v>2020</v>
      </c>
      <c r="C93" s="155" t="n">
        <v>73</v>
      </c>
      <c r="D93" s="155" t="n">
        <v>3875</v>
      </c>
      <c r="E93" s="155" t="n">
        <v>3603</v>
      </c>
      <c r="F93" s="155" t="n">
        <v>811</v>
      </c>
      <c r="G93" s="155" t="n">
        <v>73673</v>
      </c>
      <c r="H93" s="155" t="n">
        <v>1246</v>
      </c>
      <c r="I93" s="155" t="n">
        <v>4457</v>
      </c>
      <c r="J93" s="155" t="n">
        <v>20663</v>
      </c>
      <c r="K93" s="155" t="n">
        <v>26512</v>
      </c>
      <c r="L93" s="155" t="n">
        <v>1769</v>
      </c>
      <c r="M93" s="155" t="n">
        <v>19543</v>
      </c>
      <c r="N93" s="155" t="n">
        <v>0</v>
      </c>
      <c r="O93" s="155" t="n">
        <v>6631</v>
      </c>
      <c r="P93" s="155" t="n">
        <v>5190</v>
      </c>
      <c r="Q93" s="155" t="n">
        <v>1654</v>
      </c>
      <c r="R93" s="155" t="n">
        <v>717</v>
      </c>
      <c r="S93" s="155" t="n">
        <v>2125</v>
      </c>
      <c r="T93" s="155" t="n">
        <v>0</v>
      </c>
      <c r="U93" s="155" t="n">
        <v>0</v>
      </c>
      <c r="V93" s="155" t="n">
        <v>5094</v>
      </c>
      <c r="W93" s="155" t="n">
        <v>747</v>
      </c>
      <c r="X93" s="155" t="n">
        <v>324</v>
      </c>
      <c r="Y93" s="155" t="n">
        <v>342</v>
      </c>
      <c r="Z93" s="163" t="n">
        <v>66003</v>
      </c>
      <c r="AA93" s="163" t="n">
        <v>193233</v>
      </c>
    </row>
    <row r="94" customFormat="false" ht="12.75" hidden="false" customHeight="false" outlineLevel="0" collapsed="false">
      <c r="A94" s="149" t="s">
        <v>107</v>
      </c>
      <c r="B94" s="159" t="n">
        <v>2021</v>
      </c>
      <c r="C94" s="155" t="n">
        <v>110</v>
      </c>
      <c r="D94" s="155" t="n">
        <v>3228</v>
      </c>
      <c r="E94" s="155" t="n">
        <v>3569</v>
      </c>
      <c r="F94" s="155" t="n">
        <v>828</v>
      </c>
      <c r="G94" s="155" t="n">
        <v>74743</v>
      </c>
      <c r="H94" s="155" t="n">
        <v>1272</v>
      </c>
      <c r="I94" s="155" t="n">
        <v>6209</v>
      </c>
      <c r="J94" s="155" t="n">
        <v>29183</v>
      </c>
      <c r="K94" s="155" t="n">
        <v>26527</v>
      </c>
      <c r="L94" s="155" t="n">
        <v>2534</v>
      </c>
      <c r="M94" s="155" t="n">
        <v>20219</v>
      </c>
      <c r="N94" s="155" t="n">
        <v>0</v>
      </c>
      <c r="O94" s="155" t="n">
        <v>6670</v>
      </c>
      <c r="P94" s="155" t="n">
        <v>5113</v>
      </c>
      <c r="Q94" s="155" t="n">
        <v>1560</v>
      </c>
      <c r="R94" s="155" t="n">
        <v>774</v>
      </c>
      <c r="S94" s="155" t="n">
        <v>2192</v>
      </c>
      <c r="T94" s="155" t="n">
        <v>0</v>
      </c>
      <c r="U94" s="155" t="n">
        <v>0</v>
      </c>
      <c r="V94" s="155" t="n">
        <v>5179</v>
      </c>
      <c r="W94" s="155" t="n">
        <v>730</v>
      </c>
      <c r="X94" s="155" t="n">
        <v>343</v>
      </c>
      <c r="Y94" s="155" t="n">
        <v>302</v>
      </c>
      <c r="Z94" s="163" t="n">
        <f aca="false">I94+J94+K94+L94</f>
        <v>64453</v>
      </c>
      <c r="AA94" s="163" t="n">
        <f aca="false">SUM(C94:Y94)</f>
        <v>191285</v>
      </c>
    </row>
    <row r="95" customFormat="false" ht="12.8" hidden="false" customHeight="false" outlineLevel="0" collapsed="false">
      <c r="A95" s="149" t="s">
        <v>107</v>
      </c>
      <c r="B95" s="159" t="n">
        <v>2022</v>
      </c>
      <c r="C95" s="155" t="n">
        <v>105</v>
      </c>
      <c r="D95" s="155" t="n">
        <v>1840</v>
      </c>
      <c r="E95" s="155" t="n">
        <v>3535</v>
      </c>
      <c r="F95" s="155" t="n">
        <v>866</v>
      </c>
      <c r="G95" s="155" t="n">
        <v>70778</v>
      </c>
      <c r="H95" s="155" t="n">
        <v>1288</v>
      </c>
      <c r="I95" s="155" t="n">
        <v>4484</v>
      </c>
      <c r="J95" s="155" t="n">
        <v>10750</v>
      </c>
      <c r="K95" s="155" t="n">
        <v>27279</v>
      </c>
      <c r="L95" s="155" t="n">
        <v>2203</v>
      </c>
      <c r="M95" s="155" t="n">
        <v>19584</v>
      </c>
      <c r="N95" s="155" t="n">
        <v>0</v>
      </c>
      <c r="O95" s="155" t="n">
        <v>5482</v>
      </c>
      <c r="P95" s="155" t="n">
        <v>5015</v>
      </c>
      <c r="Q95" s="155" t="n">
        <v>1011</v>
      </c>
      <c r="R95" s="155" t="n">
        <v>820</v>
      </c>
      <c r="S95" s="155" t="n">
        <v>2291</v>
      </c>
      <c r="T95" s="155" t="n">
        <v>0</v>
      </c>
      <c r="U95" s="155" t="n">
        <v>0</v>
      </c>
      <c r="V95" s="155" t="n">
        <v>5307</v>
      </c>
      <c r="W95" s="155" t="n">
        <v>861</v>
      </c>
      <c r="X95" s="155" t="n">
        <v>349</v>
      </c>
      <c r="Y95" s="155" t="n">
        <v>349</v>
      </c>
      <c r="Z95" s="163" t="n">
        <f aca="false">I95+J95+K95+L95</f>
        <v>44716</v>
      </c>
      <c r="AA95" s="163" t="n">
        <f aca="false">SUM(C95:Y95)</f>
        <v>164197</v>
      </c>
    </row>
    <row r="96" customFormat="false" ht="12.8" hidden="false" customHeight="false" outlineLevel="0" collapsed="false">
      <c r="A96" s="149" t="s">
        <v>107</v>
      </c>
      <c r="B96" s="159" t="n">
        <v>2023</v>
      </c>
      <c r="C96" s="157" t="n">
        <v>220</v>
      </c>
      <c r="D96" s="157" t="n">
        <v>2613</v>
      </c>
      <c r="E96" s="157" t="n">
        <v>3647</v>
      </c>
      <c r="F96" s="157" t="n">
        <v>959</v>
      </c>
      <c r="G96" s="157" t="n">
        <v>86005</v>
      </c>
      <c r="H96" s="157" t="n">
        <v>1329</v>
      </c>
      <c r="I96" s="157" t="n">
        <v>11233</v>
      </c>
      <c r="J96" s="157" t="n">
        <v>24820</v>
      </c>
      <c r="K96" s="157" t="n">
        <v>28239</v>
      </c>
      <c r="L96" s="157" t="n">
        <v>2544</v>
      </c>
      <c r="M96" s="157" t="n">
        <v>23041</v>
      </c>
      <c r="N96" s="157" t="n">
        <v>0</v>
      </c>
      <c r="O96" s="157" t="n">
        <v>7707</v>
      </c>
      <c r="P96" s="157" t="n">
        <v>5161</v>
      </c>
      <c r="Q96" s="157" t="n">
        <v>926</v>
      </c>
      <c r="R96" s="157" t="n">
        <v>1103</v>
      </c>
      <c r="S96" s="157" t="n">
        <v>2399</v>
      </c>
      <c r="T96" s="157" t="n">
        <v>0</v>
      </c>
      <c r="U96" s="157" t="n">
        <v>0</v>
      </c>
      <c r="V96" s="157" t="n">
        <v>5416</v>
      </c>
      <c r="W96" s="157" t="n">
        <v>864</v>
      </c>
      <c r="X96" s="157" t="n">
        <v>354</v>
      </c>
      <c r="Y96" s="157" t="n">
        <v>358</v>
      </c>
      <c r="Z96" s="163" t="n">
        <f aca="false">I96+J96+K96+L96</f>
        <v>66836</v>
      </c>
      <c r="AA96" s="163" t="n">
        <f aca="false">SUM(C96:Y96)</f>
        <v>208938</v>
      </c>
    </row>
    <row r="97" customFormat="false" ht="12.8" hidden="false" customHeight="false" outlineLevel="0" collapsed="false">
      <c r="A97" s="149" t="s">
        <v>107</v>
      </c>
      <c r="B97" s="159" t="n">
        <v>2024</v>
      </c>
      <c r="C97" s="155" t="n">
        <v>102</v>
      </c>
      <c r="D97" s="155" t="n">
        <v>3231</v>
      </c>
      <c r="E97" s="155" t="n">
        <v>3729</v>
      </c>
      <c r="F97" s="155" t="n">
        <v>1021</v>
      </c>
      <c r="G97" s="155" t="n">
        <v>77281</v>
      </c>
      <c r="H97" s="155" t="n">
        <v>1349</v>
      </c>
      <c r="I97" s="155" t="n">
        <v>6963</v>
      </c>
      <c r="J97" s="155" t="n">
        <v>26400</v>
      </c>
      <c r="K97" s="155" t="n">
        <v>28832</v>
      </c>
      <c r="L97" s="155" t="n">
        <v>2547</v>
      </c>
      <c r="M97" s="155" t="n">
        <v>22899</v>
      </c>
      <c r="N97" s="155" t="n">
        <v>0</v>
      </c>
      <c r="O97" s="155" t="n">
        <v>7165</v>
      </c>
      <c r="P97" s="155" t="n">
        <v>5271</v>
      </c>
      <c r="Q97" s="155" t="n">
        <v>1023</v>
      </c>
      <c r="R97" s="155" t="n">
        <v>903</v>
      </c>
      <c r="S97" s="155" t="n">
        <v>2497</v>
      </c>
      <c r="T97" s="155" t="n">
        <v>0</v>
      </c>
      <c r="U97" s="155" t="n">
        <v>0</v>
      </c>
      <c r="V97" s="155" t="n">
        <v>5532</v>
      </c>
      <c r="W97" s="155" t="n">
        <v>871</v>
      </c>
      <c r="X97" s="155" t="n">
        <v>361</v>
      </c>
      <c r="Y97" s="155" t="n">
        <v>366</v>
      </c>
      <c r="Z97" s="163" t="n">
        <f aca="false">I97+J97+K97+L97</f>
        <v>64742</v>
      </c>
      <c r="AA97" s="163" t="n">
        <f aca="false">SUM(C97:Y97)</f>
        <v>198343</v>
      </c>
    </row>
    <row r="98" customFormat="false" ht="12.75" hidden="false" customHeight="false" outlineLevel="0" collapsed="false">
      <c r="A98" s="149" t="s">
        <v>107</v>
      </c>
      <c r="B98" s="159" t="n">
        <f aca="false">B97+1</f>
        <v>2025</v>
      </c>
      <c r="C98" s="160"/>
      <c r="D98" s="160"/>
      <c r="E98" s="160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60"/>
      <c r="Z98" s="163" t="n">
        <f aca="false">I98+J98+K98+L98</f>
        <v>0</v>
      </c>
      <c r="AA98" s="163" t="n">
        <f aca="false">SUM(C98:Y98)</f>
        <v>0</v>
      </c>
    </row>
    <row r="99" customFormat="false" ht="12.75" hidden="false" customHeight="false" outlineLevel="0" collapsed="false">
      <c r="A99" s="149" t="s">
        <v>107</v>
      </c>
      <c r="B99" s="159" t="n">
        <f aca="false">B98+1</f>
        <v>2026</v>
      </c>
      <c r="C99" s="160"/>
      <c r="D99" s="160"/>
      <c r="E99" s="160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60"/>
      <c r="Z99" s="163" t="n">
        <f aca="false">I99+J99+K99+L99</f>
        <v>0</v>
      </c>
      <c r="AA99" s="163" t="n">
        <f aca="false">SUM(C99:Y99)</f>
        <v>0</v>
      </c>
    </row>
    <row r="100" customFormat="false" ht="12.75" hidden="false" customHeight="false" outlineLevel="0" collapsed="false">
      <c r="A100" s="149" t="s">
        <v>107</v>
      </c>
      <c r="B100" s="159" t="n">
        <f aca="false">B99+1</f>
        <v>2027</v>
      </c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60"/>
      <c r="Z100" s="163" t="n">
        <f aca="false">I100+J100+K100+L100</f>
        <v>0</v>
      </c>
      <c r="AA100" s="163" t="n">
        <f aca="false">SUM(C100:Y100)</f>
        <v>0</v>
      </c>
    </row>
  </sheetData>
  <mergeCells count="3">
    <mergeCell ref="B5:AA5"/>
    <mergeCell ref="B38:AA38"/>
    <mergeCell ref="B71:AA71"/>
  </mergeCells>
  <printOptions headings="false" gridLines="false" gridLinesSet="true" horizontalCentered="true" verticalCentered="false"/>
  <pageMargins left="0.470138888888889" right="0.470138888888889" top="0.4" bottom="0.45" header="0.511805555555555" footer="0.259722222222222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&amp;R&amp;6&amp;F,  &amp;A, 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5" activeCellId="0" sqref="B25"/>
    </sheetView>
  </sheetViews>
  <sheetFormatPr defaultColWidth="8.875" defaultRowHeight="15" zeroHeight="false" outlineLevelRow="0" outlineLevelCol="0"/>
  <cols>
    <col collapsed="false" customWidth="true" hidden="false" outlineLevel="0" max="1" min="1" style="0" width="6.15"/>
    <col collapsed="false" customWidth="true" hidden="false" outlineLevel="0" max="2" min="2" style="0" width="8.14"/>
    <col collapsed="false" customWidth="true" hidden="false" outlineLevel="0" max="4" min="4" style="0" width="190.71"/>
    <col collapsed="false" customWidth="true" hidden="false" outlineLevel="0" max="6" min="6" style="0" width="4.29"/>
    <col collapsed="false" customWidth="true" hidden="false" outlineLevel="0" max="7" min="7" style="0" width="8.14"/>
    <col collapsed="false" customWidth="true" hidden="false" outlineLevel="0" max="9" min="9" style="0" width="141.28"/>
    <col collapsed="false" customWidth="true" hidden="false" outlineLevel="0" max="11" min="11" style="0" width="13.14"/>
    <col collapsed="false" customWidth="false" hidden="false" outlineLevel="0" max="13" min="13" style="164" width="8.86"/>
    <col collapsed="false" customWidth="true" hidden="false" outlineLevel="0" max="14" min="14" style="164" width="9.71"/>
    <col collapsed="false" customWidth="true" hidden="false" outlineLevel="0" max="15" min="15" style="164" width="17"/>
    <col collapsed="false" customWidth="true" hidden="false" outlineLevel="0" max="16" min="16" style="164" width="13.14"/>
    <col collapsed="false" customWidth="false" hidden="false" outlineLevel="0" max="19" min="17" style="164" width="8.86"/>
    <col collapsed="false" customWidth="true" hidden="false" outlineLevel="0" max="20" min="20" style="164" width="19.14"/>
  </cols>
  <sheetData>
    <row r="1" s="165" customFormat="true" ht="60.75" hidden="false" customHeight="true" outlineLevel="0" collapsed="false">
      <c r="A1" s="3" t="n">
        <v>39</v>
      </c>
      <c r="C1" s="165" t="s">
        <v>108</v>
      </c>
      <c r="M1" s="164"/>
      <c r="N1" s="164"/>
      <c r="O1" s="164"/>
      <c r="P1" s="164"/>
      <c r="Q1" s="164"/>
      <c r="R1" s="164"/>
      <c r="S1" s="164"/>
      <c r="T1" s="164"/>
    </row>
    <row r="2" customFormat="false" ht="16.5" hidden="false" customHeight="true" outlineLevel="0" collapsed="false">
      <c r="C2" s="165" t="n">
        <f aca="true">OFFSET('Table 1'!$A$6,0,A1-1)</f>
        <v>0</v>
      </c>
    </row>
    <row r="3" customFormat="false" ht="20.25" hidden="false" customHeight="false" outlineLevel="0" collapsed="false">
      <c r="B3" s="165"/>
      <c r="C3" s="165" t="n">
        <f aca="true">OFFSET('Table 1'!$A$7,0,A1-1)</f>
        <v>0</v>
      </c>
      <c r="D3" s="165"/>
      <c r="E3" s="165"/>
      <c r="F3" s="165"/>
      <c r="G3" s="165"/>
      <c r="H3" s="165"/>
      <c r="I3" s="165"/>
      <c r="J3" s="165"/>
      <c r="K3" s="165"/>
      <c r="L3" s="165"/>
      <c r="M3" s="166" t="s">
        <v>109</v>
      </c>
      <c r="N3" s="167"/>
      <c r="O3" s="168"/>
    </row>
    <row r="4" customFormat="false" ht="18" hidden="false" customHeight="false" outlineLevel="0" collapsed="false">
      <c r="B4" s="165"/>
      <c r="C4" s="165" t="str">
        <f aca="true">OFFSET('Table 1'!$A$8,0,A1-1)</f>
        <v>5-year Running Average of the Amount Colorado Exceeded Compact Entitlement after Accounting for CCP Delivery</v>
      </c>
      <c r="D4" s="165"/>
      <c r="E4" s="165"/>
      <c r="F4" s="165"/>
      <c r="G4" s="165"/>
      <c r="H4" s="165"/>
      <c r="I4" s="165"/>
      <c r="J4" s="165"/>
      <c r="K4" s="165"/>
      <c r="L4" s="165"/>
      <c r="M4" s="169"/>
      <c r="O4" s="170"/>
    </row>
    <row r="5" customFormat="false" ht="33" hidden="false" customHeight="false" outlineLevel="0" collapsed="false">
      <c r="B5" s="171" t="s">
        <v>110</v>
      </c>
      <c r="C5" s="171"/>
      <c r="D5" s="171"/>
      <c r="G5" s="165"/>
      <c r="H5" s="165"/>
      <c r="I5" s="165"/>
      <c r="M5" s="169"/>
      <c r="N5" s="172" t="s">
        <v>111</v>
      </c>
      <c r="O5" s="173" t="s">
        <v>112</v>
      </c>
    </row>
    <row r="6" customFormat="false" ht="18" hidden="false" customHeight="false" outlineLevel="0" collapsed="false">
      <c r="G6" s="165"/>
      <c r="H6" s="165"/>
      <c r="I6" s="165"/>
      <c r="M6" s="169" t="n">
        <v>2000</v>
      </c>
      <c r="N6" s="174" t="n">
        <f aca="true">OFFSET('Table 1'!$A10,0,$A$1-1)</f>
        <v>0</v>
      </c>
      <c r="O6" s="175"/>
    </row>
    <row r="7" customFormat="false" ht="15" hidden="false" customHeight="false" outlineLevel="0" collapsed="false">
      <c r="M7" s="169" t="n">
        <f aca="false">M6+1</f>
        <v>2001</v>
      </c>
      <c r="N7" s="174" t="n">
        <f aca="true">OFFSET('Table 1'!$A11,0,$A$1-1)</f>
        <v>0</v>
      </c>
      <c r="O7" s="175"/>
    </row>
    <row r="8" customFormat="false" ht="15" hidden="false" customHeight="false" outlineLevel="0" collapsed="false">
      <c r="M8" s="169" t="n">
        <f aca="false">M7+1</f>
        <v>2002</v>
      </c>
      <c r="N8" s="174" t="n">
        <f aca="true">OFFSET('Table 1'!$A12,0,$A$1-1)</f>
        <v>0</v>
      </c>
      <c r="O8" s="175"/>
    </row>
    <row r="9" customFormat="false" ht="15" hidden="false" customHeight="false" outlineLevel="0" collapsed="false">
      <c r="M9" s="169" t="n">
        <f aca="false">M8+1</f>
        <v>2003</v>
      </c>
      <c r="N9" s="174" t="n">
        <f aca="true">OFFSET('Table 1'!$A13,0,$A$1-1)</f>
        <v>0</v>
      </c>
      <c r="O9" s="175"/>
    </row>
    <row r="10" customFormat="false" ht="15" hidden="false" customHeight="false" outlineLevel="0" collapsed="false">
      <c r="M10" s="169" t="n">
        <f aca="false">M9+1</f>
        <v>2004</v>
      </c>
      <c r="N10" s="174" t="n">
        <f aca="true">OFFSET('Table 1'!$A14,0,$A$1-1)</f>
        <v>8550.04341299733</v>
      </c>
      <c r="O10" s="175" t="n">
        <f aca="false">AVERAGE(N6:N10)</f>
        <v>1710.00868259947</v>
      </c>
    </row>
    <row r="11" customFormat="false" ht="15" hidden="false" customHeight="false" outlineLevel="0" collapsed="false">
      <c r="M11" s="169" t="n">
        <f aca="false">M10+1</f>
        <v>2005</v>
      </c>
      <c r="N11" s="174" t="n">
        <f aca="true">OFFSET('Table 1'!$A15,0,$A$1-1)</f>
        <v>10070.355870164</v>
      </c>
      <c r="O11" s="175" t="n">
        <f aca="false">AVERAGE(N7:N11)</f>
        <v>3724.07985663227</v>
      </c>
    </row>
    <row r="12" customFormat="false" ht="15" hidden="false" customHeight="false" outlineLevel="0" collapsed="false">
      <c r="M12" s="169" t="n">
        <f aca="false">M11+1</f>
        <v>2006</v>
      </c>
      <c r="N12" s="174" t="n">
        <f aca="true">OFFSET('Table 1'!$A16,0,$A$1-1)</f>
        <v>11242.9643254307</v>
      </c>
      <c r="O12" s="175" t="n">
        <f aca="false">AVERAGE(N8:N12)</f>
        <v>5972.67272171841</v>
      </c>
    </row>
    <row r="13" customFormat="false" ht="15" hidden="false" customHeight="false" outlineLevel="0" collapsed="false">
      <c r="M13" s="169" t="n">
        <f aca="false">M12+1</f>
        <v>2007</v>
      </c>
      <c r="N13" s="174" t="n">
        <f aca="true">OFFSET('Table 1'!$A17,0,$A$1-1)</f>
        <v>11255.1886794051</v>
      </c>
      <c r="O13" s="175" t="n">
        <f aca="false">AVERAGE(N9:N13)</f>
        <v>8223.71045759943</v>
      </c>
    </row>
    <row r="14" customFormat="false" ht="15" hidden="false" customHeight="false" outlineLevel="0" collapsed="false">
      <c r="M14" s="169" t="n">
        <f aca="false">M13+1</f>
        <v>2008</v>
      </c>
      <c r="N14" s="174" t="n">
        <f aca="true">OFFSET('Table 1'!$A18,0,$A$1-1)</f>
        <v>9918.64640894364</v>
      </c>
      <c r="O14" s="175" t="n">
        <f aca="false">AVERAGE(N10:N14)</f>
        <v>10207.4397393882</v>
      </c>
    </row>
    <row r="15" customFormat="false" ht="15" hidden="false" customHeight="false" outlineLevel="0" collapsed="false">
      <c r="M15" s="169" t="n">
        <f aca="false">M14+1</f>
        <v>2009</v>
      </c>
      <c r="N15" s="174" t="n">
        <f aca="true">OFFSET('Table 1'!$A19,0,$A$1-1)</f>
        <v>8564.4633963884</v>
      </c>
      <c r="O15" s="175" t="n">
        <f aca="false">AVERAGE(N11:N15)</f>
        <v>10210.3237360664</v>
      </c>
    </row>
    <row r="16" customFormat="false" ht="15" hidden="false" customHeight="false" outlineLevel="0" collapsed="false">
      <c r="M16" s="169" t="n">
        <f aca="false">M15+1</f>
        <v>2010</v>
      </c>
      <c r="N16" s="174" t="n">
        <f aca="true">OFFSET('Table 1'!$A20,0,$A$1-1)</f>
        <v>7004.37968270529</v>
      </c>
      <c r="O16" s="175" t="n">
        <f aca="false">AVERAGE(N12:N16)</f>
        <v>9597.12849857463</v>
      </c>
    </row>
    <row r="17" customFormat="false" ht="15" hidden="false" customHeight="false" outlineLevel="0" collapsed="false">
      <c r="M17" s="169" t="n">
        <f aca="false">M16+1</f>
        <v>2011</v>
      </c>
      <c r="N17" s="174" t="n">
        <f aca="true">OFFSET('Table 1'!$A21,0,$A$1-1)</f>
        <v>5815.68618943862</v>
      </c>
      <c r="O17" s="175" t="n">
        <f aca="false">AVERAGE(N13:N17)</f>
        <v>8511.67287137621</v>
      </c>
    </row>
    <row r="18" customFormat="false" ht="15" hidden="false" customHeight="false" outlineLevel="0" collapsed="false">
      <c r="M18" s="169" t="n">
        <f aca="false">M17+1</f>
        <v>2012</v>
      </c>
      <c r="N18" s="174" t="n">
        <f aca="true">OFFSET('Table 1'!$A22,0,$A$1-1)</f>
        <v>4332.78513746417</v>
      </c>
      <c r="O18" s="175" t="n">
        <f aca="false">AVERAGE(N14:N18)</f>
        <v>7127.19216298802</v>
      </c>
    </row>
    <row r="19" customFormat="false" ht="15" hidden="false" customHeight="false" outlineLevel="0" collapsed="false">
      <c r="M19" s="169" t="n">
        <f aca="false">M18+1</f>
        <v>2013</v>
      </c>
      <c r="N19" s="174" t="n">
        <f aca="true">OFFSET('Table 1'!$A23,0,$A$1-1)</f>
        <v>5409.60128751984</v>
      </c>
      <c r="O19" s="175" t="n">
        <f aca="false">AVERAGE(N15:N19)</f>
        <v>6225.38313870326</v>
      </c>
    </row>
    <row r="20" customFormat="false" ht="15" hidden="false" customHeight="false" outlineLevel="0" collapsed="false">
      <c r="M20" s="169" t="n">
        <f aca="false">M19+1</f>
        <v>2014</v>
      </c>
      <c r="N20" s="174" t="n">
        <f aca="true">OFFSET('Table 1'!$A24,0,$A$1-1)</f>
        <v>5063.86410074174</v>
      </c>
      <c r="O20" s="175" t="n">
        <f aca="false">AVERAGE(N16:N20)</f>
        <v>5525.26327957393</v>
      </c>
    </row>
    <row r="21" customFormat="false" ht="15" hidden="false" customHeight="false" outlineLevel="0" collapsed="false">
      <c r="M21" s="169" t="n">
        <f aca="false">M20+1</f>
        <v>2015</v>
      </c>
      <c r="N21" s="174" t="n">
        <f aca="true">OFFSET('Table 1'!$A25,0,$A$1-1)</f>
        <v>4290.06131925818</v>
      </c>
      <c r="O21" s="175" t="n">
        <f aca="false">AVERAGE(N17:N21)</f>
        <v>4982.39960688451</v>
      </c>
    </row>
    <row r="22" customFormat="false" ht="15" hidden="false" customHeight="false" outlineLevel="0" collapsed="false">
      <c r="M22" s="169" t="n">
        <f aca="false">M21+1</f>
        <v>2016</v>
      </c>
      <c r="N22" s="174" t="n">
        <f aca="true">OFFSET('Table 1'!$A26,0,$A$1-1)</f>
        <v>3307.38429725818</v>
      </c>
      <c r="O22" s="175" t="n">
        <f aca="false">AVERAGE(N18:N22)</f>
        <v>4480.73922844842</v>
      </c>
    </row>
    <row r="23" customFormat="false" ht="15" hidden="false" customHeight="false" outlineLevel="0" collapsed="false">
      <c r="M23" s="169" t="n">
        <f aca="false">M22+1</f>
        <v>2017</v>
      </c>
      <c r="N23" s="174" t="n">
        <f aca="true">OFFSET('Table 1'!$A27,0,$A$1-1)</f>
        <v>2476.94813725818</v>
      </c>
      <c r="O23" s="175" t="n">
        <f aca="false">AVERAGE(N19:N23)</f>
        <v>4109.57182840722</v>
      </c>
    </row>
    <row r="24" customFormat="false" ht="15" hidden="false" customHeight="false" outlineLevel="0" collapsed="false">
      <c r="M24" s="169" t="n">
        <f aca="false">M23+1</f>
        <v>2018</v>
      </c>
      <c r="N24" s="174" t="n">
        <f aca="true">OFFSET('Table 1'!$A28,0,$A$1-1)</f>
        <v>-166.199207999998</v>
      </c>
      <c r="O24" s="175" t="n">
        <f aca="false">AVERAGE(N20:N24)</f>
        <v>2994.41172930326</v>
      </c>
    </row>
    <row r="25" customFormat="false" ht="15" hidden="false" customHeight="false" outlineLevel="0" collapsed="false">
      <c r="M25" s="169" t="n">
        <f aca="false">M24+1</f>
        <v>2019</v>
      </c>
      <c r="N25" s="174" t="n">
        <f aca="true">OFFSET('Table 1'!$A29,0,$A$1-1)</f>
        <v>-766.645017999999</v>
      </c>
      <c r="O25" s="175" t="n">
        <f aca="false">AVERAGE(N21:N25)</f>
        <v>1828.30990555491</v>
      </c>
    </row>
    <row r="26" customFormat="false" ht="15" hidden="false" customHeight="false" outlineLevel="0" collapsed="false">
      <c r="M26" s="169" t="n">
        <f aca="false">M25+1</f>
        <v>2020</v>
      </c>
      <c r="N26" s="174" t="n">
        <f aca="true">OFFSET('Table 1'!$A30,0,$A$1-1)</f>
        <v>-1394.9872</v>
      </c>
      <c r="O26" s="175" t="n">
        <f aca="false">AVERAGE(N22:N26)</f>
        <v>691.300201703273</v>
      </c>
    </row>
    <row r="27" customFormat="false" ht="15" hidden="false" customHeight="false" outlineLevel="0" collapsed="false">
      <c r="M27" s="169" t="n">
        <f aca="false">M26+1</f>
        <v>2021</v>
      </c>
      <c r="N27" s="174" t="n">
        <f aca="true">OFFSET('Table 1'!$A31,0,$A$1-1)</f>
        <v>-1839.63672</v>
      </c>
      <c r="O27" s="175" t="n">
        <f aca="false">AVERAGE(N23:N27)</f>
        <v>-338.104001748363</v>
      </c>
    </row>
    <row r="28" customFormat="false" ht="15" hidden="false" customHeight="false" outlineLevel="0" collapsed="false">
      <c r="M28" s="169" t="n">
        <f aca="false">M27+1</f>
        <v>2022</v>
      </c>
      <c r="N28" s="174" t="n">
        <f aca="true">OFFSET('Table 1'!$A32,0,$A$1-1)</f>
        <v>-1577.14076</v>
      </c>
      <c r="O28" s="175" t="n">
        <f aca="false">AVERAGE(N24:N28)</f>
        <v>-1148.9217812</v>
      </c>
    </row>
    <row r="29" customFormat="false" ht="15" hidden="false" customHeight="false" outlineLevel="0" collapsed="false">
      <c r="M29" s="169" t="n">
        <f aca="false">M28+1</f>
        <v>2023</v>
      </c>
      <c r="N29" s="174" t="n">
        <f aca="true">OFFSET('Table 1'!$A33,0,$A$1-1)</f>
        <v>-1085.91748</v>
      </c>
      <c r="O29" s="175" t="n">
        <f aca="false">AVERAGE(N25:N29)</f>
        <v>-1332.8654356</v>
      </c>
    </row>
    <row r="30" customFormat="false" ht="15" hidden="false" customHeight="false" outlineLevel="0" collapsed="false">
      <c r="M30" s="169" t="n">
        <f aca="false">M29+1</f>
        <v>2024</v>
      </c>
      <c r="N30" s="174" t="n">
        <f aca="true">OFFSET('Table 1'!$A34,0,$A$1-1)</f>
        <v>-1153.8882</v>
      </c>
      <c r="O30" s="175" t="n">
        <f aca="false">AVERAGE(N26:N30)</f>
        <v>-1410.314072</v>
      </c>
    </row>
    <row r="31" customFormat="false" ht="15" hidden="false" customHeight="false" outlineLevel="0" collapsed="false">
      <c r="M31" s="169" t="n">
        <f aca="false">M30+1</f>
        <v>2025</v>
      </c>
      <c r="N31" s="174" t="n">
        <f aca="true">OFFSET('Table 1'!$A35,0,$A$1-1)</f>
        <v>-455.7882</v>
      </c>
      <c r="O31" s="175" t="n">
        <f aca="false">AVERAGE(N27:N31)</f>
        <v>-1222.474272</v>
      </c>
    </row>
  </sheetData>
  <mergeCells count="1">
    <mergeCell ref="B5:D5"/>
  </mergeCells>
  <printOptions headings="false" gridLines="false" gridLinesSet="true" horizontalCentered="false" verticalCentered="false"/>
  <pageMargins left="0.75" right="0.75" top="1" bottom="1" header="0.511805555555555" footer="0.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&amp;R&amp;8&amp;F, &amp;A, &amp;D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453125" defaultRowHeight="12.75" zeroHeight="false" outlineLevelRow="0" outlineLevelCol="0"/>
  <cols>
    <col collapsed="false" customWidth="true" hidden="false" outlineLevel="0" max="3" min="3" style="0" width="29.71"/>
    <col collapsed="false" customWidth="true" hidden="false" outlineLevel="0" max="4" min="4" style="0" width="71.86"/>
  </cols>
  <sheetData>
    <row r="1" customFormat="false" ht="20.25" hidden="false" customHeight="false" outlineLevel="0" collapsed="false">
      <c r="A1" s="176" t="s">
        <v>113</v>
      </c>
      <c r="B1" s="176"/>
      <c r="C1" s="176"/>
      <c r="D1" s="176"/>
    </row>
    <row r="2" customFormat="false" ht="15" hidden="false" customHeight="false" outlineLevel="0" collapsed="false">
      <c r="A2" s="177" t="s">
        <v>114</v>
      </c>
      <c r="B2" s="177"/>
      <c r="C2" s="177"/>
      <c r="D2" s="177"/>
    </row>
    <row r="4" customFormat="false" ht="25.5" hidden="false" customHeight="false" outlineLevel="0" collapsed="false">
      <c r="A4" s="178" t="s">
        <v>115</v>
      </c>
      <c r="B4" s="178" t="s">
        <v>116</v>
      </c>
      <c r="C4" s="179" t="s">
        <v>117</v>
      </c>
      <c r="D4" s="180" t="s">
        <v>118</v>
      </c>
    </row>
    <row r="5" customFormat="false" ht="13.9" hidden="false" customHeight="true" outlineLevel="0" collapsed="false">
      <c r="A5" s="181" t="n">
        <v>1</v>
      </c>
      <c r="B5" s="182"/>
      <c r="C5" s="183" t="str">
        <f aca="true">OFFSET('Table 1'!$A$8,0,$A5-$A$5)</f>
        <v>Jan - Dec Calendar Year</v>
      </c>
      <c r="D5" s="184" t="s">
        <v>119</v>
      </c>
    </row>
    <row r="6" customFormat="false" ht="12.75" hidden="false" customHeight="true" outlineLevel="0" collapsed="false">
      <c r="A6" s="185" t="n">
        <f aca="false">A5+1</f>
        <v>2</v>
      </c>
      <c r="B6" s="186" t="s">
        <v>5</v>
      </c>
      <c r="C6" s="187" t="str">
        <f aca="true">OFFSET('Table 1'!$A$8,0,$A6-$A$5)</f>
        <v>North Fork Gaged Flow</v>
      </c>
      <c r="D6" s="188" t="s">
        <v>120</v>
      </c>
    </row>
    <row r="7" customFormat="false" ht="25.5" hidden="false" customHeight="false" outlineLevel="0" collapsed="false">
      <c r="A7" s="189" t="n">
        <f aca="false">A6+1</f>
        <v>3</v>
      </c>
      <c r="B7" s="186"/>
      <c r="C7" s="190" t="str">
        <f aca="true">OFFSET('Table 1'!$A$8,0,$A7-$A$5)</f>
        <v>CCP Deliveries</v>
      </c>
      <c r="D7" s="191" t="s">
        <v>121</v>
      </c>
    </row>
    <row r="8" customFormat="false" ht="25.5" hidden="false" customHeight="false" outlineLevel="0" collapsed="false">
      <c r="A8" s="189" t="n">
        <f aca="false">A7+1</f>
        <v>4</v>
      </c>
      <c r="B8" s="186"/>
      <c r="C8" s="190" t="str">
        <f aca="true">OFFSET('Table 1'!$A$8,0,$A8-$A$5)</f>
        <v>Net North Fork Gaged Flows for Virgin Flow Calculations</v>
      </c>
      <c r="D8" s="192" t="s">
        <v>122</v>
      </c>
    </row>
    <row r="9" customFormat="false" ht="27.6" hidden="false" customHeight="true" outlineLevel="0" collapsed="false">
      <c r="A9" s="189" t="n">
        <f aca="false">A8+1</f>
        <v>5</v>
      </c>
      <c r="B9" s="186"/>
      <c r="C9" s="190" t="str">
        <f aca="true">OFFSET('Table 1'!$A$8,0,$A9-$A$5)</f>
        <v>0.40 x Haigler Canal Divs Measured at Stateline</v>
      </c>
      <c r="D9" s="191" t="s">
        <v>123</v>
      </c>
    </row>
    <row r="10" customFormat="false" ht="41.65" hidden="false" customHeight="true" outlineLevel="0" collapsed="false">
      <c r="A10" s="189" t="n">
        <f aca="false">A9+1</f>
        <v>6</v>
      </c>
      <c r="B10" s="186"/>
      <c r="C10" s="190" t="str">
        <f aca="true">OFFSET('Table 1'!$A$8,0,$A10-$A$5)</f>
        <v>CO SW and Small Res Evap</v>
      </c>
      <c r="D10" s="191" t="s">
        <v>124</v>
      </c>
    </row>
    <row r="11" customFormat="false" ht="27.6" hidden="false" customHeight="true" outlineLevel="0" collapsed="false">
      <c r="A11" s="189" t="n">
        <f aca="false">A10+1</f>
        <v>7</v>
      </c>
      <c r="B11" s="186"/>
      <c r="C11" s="190" t="str">
        <f aca="true">OFFSET('Table 1'!$A$8,0,$A11-$A$5)</f>
        <v>CO GW Con Use</v>
      </c>
      <c r="D11" s="191" t="s">
        <v>125</v>
      </c>
    </row>
    <row r="12" customFormat="false" ht="27.6" hidden="false" customHeight="true" outlineLevel="0" collapsed="false">
      <c r="A12" s="189" t="n">
        <f aca="false">A11+1</f>
        <v>8</v>
      </c>
      <c r="B12" s="186"/>
      <c r="C12" s="190" t="str">
        <f aca="true">OFFSET('Table 1'!$A$8,0,$A12-$A$5)</f>
        <v>KS GW Con Use</v>
      </c>
      <c r="D12" s="191" t="s">
        <v>126</v>
      </c>
    </row>
    <row r="13" customFormat="false" ht="40.9" hidden="false" customHeight="true" outlineLevel="0" collapsed="false">
      <c r="A13" s="189" t="n">
        <f aca="false">A12+1</f>
        <v>9</v>
      </c>
      <c r="B13" s="186"/>
      <c r="C13" s="190" t="str">
        <f aca="true">OFFSET('Table 1'!$A$8,0,$A13-$A$5)</f>
        <v>NE GW and SW Con Use</v>
      </c>
      <c r="D13" s="191" t="s">
        <v>127</v>
      </c>
    </row>
    <row r="14" customFormat="false" ht="13.9" hidden="false" customHeight="true" outlineLevel="0" collapsed="false">
      <c r="A14" s="193" t="n">
        <f aca="false">A13+1</f>
        <v>10</v>
      </c>
      <c r="B14" s="186"/>
      <c r="C14" s="194" t="str">
        <f aca="true">OFFSET('Table 1'!$A$8,0,$A14-$A$5)</f>
        <v>Virgin Flow</v>
      </c>
      <c r="D14" s="195" t="s">
        <v>128</v>
      </c>
    </row>
    <row r="15" customFormat="false" ht="13.9" hidden="false" customHeight="true" outlineLevel="0" collapsed="false">
      <c r="A15" s="185" t="n">
        <f aca="false">A14+1</f>
        <v>11</v>
      </c>
      <c r="B15" s="196" t="s">
        <v>6</v>
      </c>
      <c r="C15" s="197" t="str">
        <f aca="true">OFFSET('Table 1'!$A$8,0,$A15-$A$5)</f>
        <v>Gaged Flow</v>
      </c>
      <c r="D15" s="198" t="s">
        <v>129</v>
      </c>
    </row>
    <row r="16" customFormat="false" ht="29.65" hidden="false" customHeight="true" outlineLevel="0" collapsed="false">
      <c r="A16" s="189" t="n">
        <f aca="false">A15+1</f>
        <v>12</v>
      </c>
      <c r="B16" s="196" t="s">
        <v>6</v>
      </c>
      <c r="C16" s="199" t="str">
        <f aca="true">OFFSET('Table 1'!$A$8,0,$A16-$A$5)</f>
        <v>CO SW </v>
      </c>
      <c r="D16" s="191" t="s">
        <v>130</v>
      </c>
    </row>
    <row r="17" customFormat="false" ht="28.9" hidden="false" customHeight="true" outlineLevel="0" collapsed="false">
      <c r="A17" s="189" t="n">
        <f aca="false">A16+1</f>
        <v>13</v>
      </c>
      <c r="B17" s="196" t="s">
        <v>6</v>
      </c>
      <c r="C17" s="199" t="str">
        <f aca="true">OFFSET('Table 1'!$A$8,0,$A17-$A$5)</f>
        <v>CO GW</v>
      </c>
      <c r="D17" s="191" t="s">
        <v>131</v>
      </c>
    </row>
    <row r="18" customFormat="false" ht="28.9" hidden="false" customHeight="true" outlineLevel="0" collapsed="false">
      <c r="A18" s="189" t="n">
        <f aca="false">A17+1</f>
        <v>14</v>
      </c>
      <c r="B18" s="196" t="s">
        <v>6</v>
      </c>
      <c r="C18" s="199" t="str">
        <f aca="true">OFFSET('Table 1'!$A$8,0,$A18-$A$5)</f>
        <v>KS GW and Non-Fed Res Evap</v>
      </c>
      <c r="D18" s="191" t="s">
        <v>132</v>
      </c>
    </row>
    <row r="19" customFormat="false" ht="27.6" hidden="false" customHeight="true" outlineLevel="0" collapsed="false">
      <c r="A19" s="189" t="n">
        <f aca="false">A18+1</f>
        <v>15</v>
      </c>
      <c r="B19" s="196" t="s">
        <v>6</v>
      </c>
      <c r="C19" s="199" t="str">
        <f aca="true">OFFSET('Table 1'!$A$8,0,$A19-$A$5)</f>
        <v>NE GW</v>
      </c>
      <c r="D19" s="191" t="s">
        <v>133</v>
      </c>
    </row>
    <row r="20" customFormat="false" ht="13.9" hidden="false" customHeight="true" outlineLevel="0" collapsed="false">
      <c r="A20" s="193" t="n">
        <f aca="false">A19+1</f>
        <v>16</v>
      </c>
      <c r="B20" s="196" t="s">
        <v>6</v>
      </c>
      <c r="C20" s="200" t="str">
        <f aca="true">OFFSET('Table 1'!$A$8,0,$A20-$A$5)</f>
        <v>Virgin Flow</v>
      </c>
      <c r="D20" s="201" t="s">
        <v>134</v>
      </c>
    </row>
    <row r="21" customFormat="false" ht="13.9" hidden="false" customHeight="true" outlineLevel="0" collapsed="false">
      <c r="A21" s="185" t="n">
        <f aca="false">A20+1</f>
        <v>17</v>
      </c>
      <c r="B21" s="202" t="s">
        <v>7</v>
      </c>
      <c r="C21" s="197" t="str">
        <f aca="true">OFFSET('Table 1'!$A$8,0,$A21-$A$5)</f>
        <v>Gaged Flow at Benkelman</v>
      </c>
      <c r="D21" s="198" t="s">
        <v>135</v>
      </c>
    </row>
    <row r="22" customFormat="false" ht="25.9" hidden="false" customHeight="true" outlineLevel="0" collapsed="false">
      <c r="A22" s="189" t="n">
        <f aca="false">A21+1</f>
        <v>18</v>
      </c>
      <c r="B22" s="202" t="s">
        <v>7</v>
      </c>
      <c r="C22" s="199" t="str">
        <f aca="true">OFFSET('Table 1'!$A$8,0,$A22-$A$5)</f>
        <v>CO SW + CO Small Res Evap</v>
      </c>
      <c r="D22" s="203" t="s">
        <v>136</v>
      </c>
    </row>
    <row r="23" customFormat="false" ht="13.9" hidden="false" customHeight="true" outlineLevel="0" collapsed="false">
      <c r="A23" s="189" t="n">
        <f aca="false">A22+1</f>
        <v>19</v>
      </c>
      <c r="B23" s="202" t="s">
        <v>7</v>
      </c>
      <c r="C23" s="199" t="str">
        <f aca="true">OFFSET('Table 1'!$A$8,0,$A23-$A$5)</f>
        <v>CO GW + Bonny Res Seepage</v>
      </c>
      <c r="D23" s="191" t="s">
        <v>137</v>
      </c>
    </row>
    <row r="24" customFormat="false" ht="13.9" hidden="false" customHeight="true" outlineLevel="0" collapsed="false">
      <c r="A24" s="189" t="n">
        <f aca="false">A23+1</f>
        <v>20</v>
      </c>
      <c r="B24" s="202" t="s">
        <v>7</v>
      </c>
      <c r="C24" s="199" t="str">
        <f aca="true">OFFSET('Table 1'!$A$8,0,$A24-$A$5)</f>
        <v>CO Bonny Res Evap</v>
      </c>
      <c r="D24" s="203" t="s">
        <v>138</v>
      </c>
    </row>
    <row r="25" customFormat="false" ht="26.65" hidden="false" customHeight="true" outlineLevel="0" collapsed="false">
      <c r="A25" s="189" t="n">
        <f aca="false">A24+1</f>
        <v>21</v>
      </c>
      <c r="B25" s="202" t="s">
        <v>7</v>
      </c>
      <c r="C25" s="199" t="str">
        <f aca="true">OFFSET('Table 1'!$A$8,0,$A25-$A$5)</f>
        <v>KS GW, Non-Fed Res Evap, SW CU</v>
      </c>
      <c r="D25" s="203" t="s">
        <v>139</v>
      </c>
    </row>
    <row r="26" customFormat="false" ht="29.65" hidden="false" customHeight="true" outlineLevel="0" collapsed="false">
      <c r="A26" s="189" t="n">
        <f aca="false">A25+1</f>
        <v>22</v>
      </c>
      <c r="B26" s="202" t="s">
        <v>7</v>
      </c>
      <c r="C26" s="199" t="str">
        <f aca="true">OFFSET('Table 1'!$A$8,0,$A26-$A$5)</f>
        <v>NE GW</v>
      </c>
      <c r="D26" s="191" t="s">
        <v>140</v>
      </c>
    </row>
    <row r="27" customFormat="false" ht="13.9" hidden="false" customHeight="true" outlineLevel="0" collapsed="false">
      <c r="A27" s="193" t="n">
        <f aca="false">A26+1</f>
        <v>23</v>
      </c>
      <c r="B27" s="202" t="s">
        <v>7</v>
      </c>
      <c r="C27" s="200" t="str">
        <f aca="true">OFFSET('Table 1'!$A$8,0,$A27-$A$5)</f>
        <v>Virgin Flow</v>
      </c>
      <c r="D27" s="201" t="s">
        <v>141</v>
      </c>
    </row>
    <row r="28" customFormat="false" ht="13.9" hidden="false" customHeight="true" outlineLevel="0" collapsed="false">
      <c r="A28" s="185" t="n">
        <f aca="false">A27+1</f>
        <v>24</v>
      </c>
      <c r="B28" s="204" t="s">
        <v>8</v>
      </c>
      <c r="C28" s="197" t="str">
        <f aca="true">OFFSET('Table 1'!$A$8,0,$A28-$A$5)</f>
        <v>North Fork</v>
      </c>
      <c r="D28" s="198" t="s">
        <v>142</v>
      </c>
    </row>
    <row r="29" customFormat="false" ht="13.9" hidden="false" customHeight="true" outlineLevel="0" collapsed="false">
      <c r="A29" s="189" t="n">
        <f aca="false">A28+1</f>
        <v>25</v>
      </c>
      <c r="B29" s="204"/>
      <c r="C29" s="199" t="str">
        <f aca="true">OFFSET('Table 1'!$A$8,0,$A29-$A$5)</f>
        <v>Arikaree</v>
      </c>
      <c r="D29" s="203" t="s">
        <v>143</v>
      </c>
    </row>
    <row r="30" customFormat="false" ht="13.9" hidden="false" customHeight="true" outlineLevel="0" collapsed="false">
      <c r="A30" s="189" t="n">
        <f aca="false">A29+1</f>
        <v>26</v>
      </c>
      <c r="B30" s="204"/>
      <c r="C30" s="199" t="str">
        <f aca="true">OFFSET('Table 1'!$A$8,0,$A30-$A$5)</f>
        <v>South Fork</v>
      </c>
      <c r="D30" s="203" t="s">
        <v>144</v>
      </c>
    </row>
    <row r="31" customFormat="false" ht="28.9" hidden="false" customHeight="true" outlineLevel="0" collapsed="false">
      <c r="A31" s="189" t="n">
        <f aca="false">A30+1</f>
        <v>27</v>
      </c>
      <c r="B31" s="204"/>
      <c r="C31" s="199" t="str">
        <f aca="true">OFFSET('Table 1'!$A$8,0,$A31-$A$5)</f>
        <v>Colorado Allocation of Beaver Creek (See Table 5F in Water Short Year)</v>
      </c>
      <c r="D31" s="203" t="s">
        <v>145</v>
      </c>
    </row>
    <row r="32" customFormat="false" ht="13.9" hidden="false" customHeight="true" outlineLevel="0" collapsed="false">
      <c r="A32" s="193" t="n">
        <f aca="false">A31+1</f>
        <v>28</v>
      </c>
      <c r="B32" s="204"/>
      <c r="C32" s="200" t="str">
        <f aca="true">OFFSET('Table 1'!$A$8,0,$A32-$A$5)</f>
        <v>Total of All Basins</v>
      </c>
      <c r="D32" s="201" t="s">
        <v>146</v>
      </c>
    </row>
    <row r="33" customFormat="false" ht="13.9" hidden="false" customHeight="true" outlineLevel="0" collapsed="false">
      <c r="A33" s="205" t="n">
        <f aca="false">A32+1</f>
        <v>29</v>
      </c>
      <c r="B33" s="196" t="s">
        <v>9</v>
      </c>
      <c r="C33" s="206" t="str">
        <f aca="true">OFFSET('Table 1'!$A$8,0,$A33-$A$5)</f>
        <v>North Fork</v>
      </c>
      <c r="D33" s="207" t="s">
        <v>147</v>
      </c>
    </row>
    <row r="34" customFormat="false" ht="13.9" hidden="false" customHeight="true" outlineLevel="0" collapsed="false">
      <c r="A34" s="189" t="n">
        <f aca="false">A33+1</f>
        <v>30</v>
      </c>
      <c r="B34" s="196"/>
      <c r="C34" s="199" t="str">
        <f aca="true">OFFSET('Table 1'!$A$8,0,$A34-$A$5)</f>
        <v>Arikaree</v>
      </c>
      <c r="D34" s="203" t="s">
        <v>148</v>
      </c>
    </row>
    <row r="35" customFormat="false" ht="13.9" hidden="false" customHeight="true" outlineLevel="0" collapsed="false">
      <c r="A35" s="189" t="n">
        <f aca="false">A34+1</f>
        <v>31</v>
      </c>
      <c r="B35" s="196"/>
      <c r="C35" s="199" t="str">
        <f aca="true">OFFSET('Table 1'!$A$8,0,$A35-$A$5)</f>
        <v>South Fork</v>
      </c>
      <c r="D35" s="203" t="s">
        <v>149</v>
      </c>
    </row>
    <row r="36" customFormat="false" ht="13.9" hidden="false" customHeight="true" outlineLevel="0" collapsed="false">
      <c r="A36" s="189" t="n">
        <f aca="false">A35+1</f>
        <v>32</v>
      </c>
      <c r="B36" s="196"/>
      <c r="C36" s="199" t="str">
        <f aca="true">OFFSET('Table 1'!$A$8,0,$A36-$A$5)</f>
        <v>Buffalo and Rock Creek</v>
      </c>
      <c r="D36" s="203" t="s">
        <v>150</v>
      </c>
    </row>
    <row r="37" customFormat="false" ht="13.9" hidden="false" customHeight="true" outlineLevel="0" collapsed="false">
      <c r="A37" s="189" t="n">
        <f aca="false">A36+1</f>
        <v>33</v>
      </c>
      <c r="B37" s="196"/>
      <c r="C37" s="199" t="str">
        <f aca="true">OFFSET('Table 1'!$A$8,0,$A37-$A$5)</f>
        <v>French-man Creek</v>
      </c>
      <c r="D37" s="203" t="s">
        <v>150</v>
      </c>
    </row>
    <row r="38" customFormat="false" ht="13.9" hidden="false" customHeight="true" outlineLevel="0" collapsed="false">
      <c r="A38" s="189" t="n">
        <f aca="false">A37+1</f>
        <v>34</v>
      </c>
      <c r="B38" s="196"/>
      <c r="C38" s="199" t="str">
        <f aca="true">OFFSET('Table 1'!$A$8,0,$A38-$A$5)</f>
        <v>Rep River Mainstem</v>
      </c>
      <c r="D38" s="203" t="s">
        <v>150</v>
      </c>
    </row>
    <row r="39" customFormat="false" ht="13.9" hidden="false" customHeight="true" outlineLevel="0" collapsed="false">
      <c r="A39" s="193" t="n">
        <f aca="false">A38+1</f>
        <v>35</v>
      </c>
      <c r="B39" s="196"/>
      <c r="C39" s="200" t="str">
        <f aca="true">OFFSET('Table 1'!$A$8,0,$A39-$A$5)</f>
        <v>Total Colorado Con Use </v>
      </c>
      <c r="D39" s="201" t="s">
        <v>151</v>
      </c>
    </row>
    <row r="40" customFormat="false" ht="41.65" hidden="false" customHeight="true" outlineLevel="0" collapsed="false">
      <c r="A40" s="185" t="n">
        <f aca="false">A39+1</f>
        <v>36</v>
      </c>
      <c r="B40" s="208" t="s">
        <v>152</v>
      </c>
      <c r="C40" s="197" t="str">
        <f aca="true">OFFSET('Table 1'!$A$8,0,$A40-$A$5)</f>
        <v>Annual Amount Colorado Exceeded Compact Entitlement BEFORE CCP Delivery</v>
      </c>
      <c r="D40" s="198" t="s">
        <v>153</v>
      </c>
    </row>
    <row r="41" customFormat="false" ht="31.15" hidden="false" customHeight="true" outlineLevel="0" collapsed="false">
      <c r="A41" s="189" t="n">
        <f aca="false">A40+1</f>
        <v>37</v>
      </c>
      <c r="B41" s="208"/>
      <c r="C41" s="199" t="str">
        <f aca="true">OFFSET('Table 1'!$A$8,0,$A41-$A$5)</f>
        <v>CCP Deliveries</v>
      </c>
      <c r="D41" s="203" t="s">
        <v>121</v>
      </c>
    </row>
    <row r="42" customFormat="false" ht="42.6" hidden="false" customHeight="true" outlineLevel="0" collapsed="false">
      <c r="A42" s="189" t="n">
        <f aca="false">A41+1</f>
        <v>38</v>
      </c>
      <c r="B42" s="208"/>
      <c r="C42" s="199" t="str">
        <f aca="true">OFFSET('Table 1'!$A$8,0,$A42-$A$5)</f>
        <v>Annual Amount Colorado Exceeded Compact Entitlement after Accounting for CCP Delivery</v>
      </c>
      <c r="D42" s="203" t="s">
        <v>154</v>
      </c>
    </row>
    <row r="43" customFormat="false" ht="57.6" hidden="false" customHeight="true" outlineLevel="0" collapsed="false">
      <c r="A43" s="193" t="n">
        <f aca="false">A42+1</f>
        <v>39</v>
      </c>
      <c r="B43" s="208"/>
      <c r="C43" s="200" t="str">
        <f aca="true">OFFSET('Table 1'!$A$8,0,$A43-$A$5)</f>
        <v>5-year Running Average of the Amount Colorado Exceeded Compact Entitlement after Accounting for CCP Delivery</v>
      </c>
      <c r="D43" s="201" t="s">
        <v>155</v>
      </c>
    </row>
  </sheetData>
  <mergeCells count="8">
    <mergeCell ref="A1:D1"/>
    <mergeCell ref="A2:D2"/>
    <mergeCell ref="B6:B14"/>
    <mergeCell ref="B15:B20"/>
    <mergeCell ref="B21:B27"/>
    <mergeCell ref="B28:B32"/>
    <mergeCell ref="B33:B39"/>
    <mergeCell ref="B40:B4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LibreOffice/6.4.7.2$Linux_X86_64 LibreOffice_project/40$Build-2</Application>
  <Company>Helton &amp; Williamsen, P.C.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2002-09-27T22:07:35Z</dcterms:created>
  <dc:creator>Jim Slattery</dc:creator>
  <dc:description/>
  <dc:language>en-US</dc:language>
  <cp:lastModifiedBy/>
  <cp:lastPrinted>2022-04-05T18:55:42Z</cp:lastPrinted>
  <dcterms:modified xsi:type="dcterms:W3CDTF">2024-04-06T10:36:17Z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Helton &amp; Williamsen, P.C.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