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45FBBF16-0D2D-479D-8021-87855099B50B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A!$A$1:$N$74</definedName>
    <definedName name="_xlnm.Print_Area">A!$A$1:$N$60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8" i="1" l="1"/>
  <c r="N79" i="1"/>
  <c r="N80" i="1"/>
  <c r="N81" i="1"/>
  <c r="N77" i="1" l="1"/>
  <c r="N76" i="1" l="1"/>
  <c r="N75" i="1" l="1"/>
  <c r="N74" i="1" l="1"/>
  <c r="N73" i="1" l="1"/>
  <c r="N72" i="1" l="1"/>
  <c r="N71" i="1" l="1"/>
  <c r="N70" i="1" l="1"/>
  <c r="N69" i="1" l="1"/>
  <c r="N68" i="1"/>
  <c r="N67" i="1"/>
  <c r="N66" i="1"/>
  <c r="N65" i="1"/>
  <c r="K42" i="1"/>
  <c r="N64" i="1"/>
  <c r="N63" i="1"/>
  <c r="N62" i="1"/>
  <c r="F61" i="1"/>
  <c r="N61" i="1" s="1"/>
  <c r="N60" i="1"/>
  <c r="N5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E28" i="1"/>
  <c r="G28" i="1"/>
  <c r="H28" i="1"/>
  <c r="I28" i="1"/>
  <c r="J28" i="1"/>
  <c r="F29" i="1"/>
  <c r="G29" i="1"/>
  <c r="H29" i="1"/>
  <c r="I29" i="1"/>
  <c r="F30" i="1"/>
  <c r="H30" i="1"/>
  <c r="J30" i="1"/>
  <c r="K30" i="1"/>
  <c r="E31" i="1"/>
  <c r="F31" i="1"/>
  <c r="G31" i="1"/>
  <c r="H31" i="1"/>
  <c r="I31" i="1"/>
  <c r="J31" i="1"/>
  <c r="E32" i="1"/>
  <c r="H32" i="1"/>
  <c r="I32" i="1"/>
  <c r="J32" i="1"/>
  <c r="K32" i="1"/>
  <c r="E33" i="1"/>
  <c r="F33" i="1"/>
  <c r="G33" i="1"/>
  <c r="H33" i="1"/>
  <c r="I33" i="1"/>
  <c r="J33" i="1"/>
  <c r="F34" i="1"/>
  <c r="G34" i="1"/>
  <c r="I34" i="1"/>
  <c r="L34" i="1"/>
  <c r="F35" i="1"/>
  <c r="G35" i="1"/>
  <c r="I35" i="1"/>
  <c r="J35" i="1"/>
  <c r="K35" i="1"/>
  <c r="L35" i="1"/>
  <c r="G36" i="1"/>
  <c r="H36" i="1"/>
  <c r="I36" i="1"/>
  <c r="J36" i="1"/>
  <c r="K36" i="1"/>
  <c r="G37" i="1"/>
  <c r="H37" i="1"/>
  <c r="I37" i="1"/>
  <c r="J37" i="1"/>
  <c r="F38" i="1"/>
  <c r="G38" i="1"/>
  <c r="H38" i="1"/>
  <c r="I38" i="1"/>
  <c r="J38" i="1"/>
  <c r="K38" i="1"/>
  <c r="L38" i="1"/>
  <c r="G39" i="1"/>
  <c r="H39" i="1"/>
  <c r="I39" i="1"/>
  <c r="J39" i="1"/>
  <c r="K39" i="1"/>
  <c r="L39" i="1"/>
  <c r="H40" i="1"/>
  <c r="I40" i="1"/>
  <c r="J40" i="1"/>
  <c r="K40" i="1"/>
  <c r="L40" i="1"/>
  <c r="G41" i="1"/>
  <c r="H41" i="1"/>
  <c r="I41" i="1"/>
  <c r="J41" i="1"/>
  <c r="E42" i="1"/>
  <c r="F42" i="1"/>
  <c r="G42" i="1"/>
  <c r="H42" i="1"/>
  <c r="I42" i="1"/>
  <c r="J42" i="1"/>
  <c r="H43" i="1"/>
  <c r="I43" i="1"/>
  <c r="J43" i="1"/>
  <c r="G44" i="1"/>
  <c r="H44" i="1"/>
  <c r="I44" i="1"/>
  <c r="J44" i="1"/>
  <c r="F45" i="1"/>
  <c r="G45" i="1"/>
  <c r="H45" i="1"/>
  <c r="I45" i="1"/>
  <c r="J45" i="1"/>
  <c r="G46" i="1"/>
  <c r="H46" i="1"/>
  <c r="I46" i="1"/>
  <c r="J46" i="1"/>
  <c r="K46" i="1"/>
  <c r="N47" i="1"/>
  <c r="N48" i="1"/>
  <c r="G49" i="1"/>
  <c r="H49" i="1"/>
  <c r="I49" i="1"/>
  <c r="J49" i="1"/>
  <c r="K49" i="1"/>
  <c r="N50" i="1"/>
  <c r="J51" i="1"/>
  <c r="K51" i="1"/>
  <c r="L51" i="1"/>
  <c r="M51" i="1"/>
  <c r="N52" i="1"/>
  <c r="N53" i="1"/>
  <c r="N54" i="1"/>
  <c r="N55" i="1"/>
  <c r="N56" i="1"/>
  <c r="N57" i="1"/>
  <c r="N58" i="1"/>
  <c r="N49" i="1" l="1"/>
  <c r="N30" i="1"/>
  <c r="N51" i="1"/>
  <c r="N46" i="1"/>
  <c r="N29" i="1"/>
  <c r="N42" i="1"/>
  <c r="N40" i="1"/>
  <c r="N37" i="1"/>
  <c r="N38" i="1"/>
  <c r="N36" i="1"/>
  <c r="N28" i="1"/>
  <c r="N44" i="1"/>
  <c r="N39" i="1"/>
  <c r="N35" i="1"/>
  <c r="N33" i="1"/>
  <c r="N32" i="1"/>
  <c r="N45" i="1"/>
  <c r="N34" i="1"/>
  <c r="N43" i="1"/>
  <c r="N41" i="1"/>
  <c r="N31" i="1"/>
</calcChain>
</file>

<file path=xl/sharedStrings.xml><?xml version="1.0" encoding="utf-8"?>
<sst xmlns="http://schemas.openxmlformats.org/spreadsheetml/2006/main" count="17" uniqueCount="17">
  <si>
    <t>YEAR</t>
  </si>
  <si>
    <t xml:space="preserve">     JAN</t>
  </si>
  <si>
    <t xml:space="preserve">     FEB</t>
  </si>
  <si>
    <t xml:space="preserve">     MAR</t>
  </si>
  <si>
    <t xml:space="preserve">     APR</t>
  </si>
  <si>
    <t xml:space="preserve">     MAY</t>
  </si>
  <si>
    <t>OUTFLOW IN ACRE-FEET</t>
  </si>
  <si>
    <t xml:space="preserve">     JUN</t>
  </si>
  <si>
    <t xml:space="preserve">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</si>
  <si>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</si>
  <si>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</si>
  <si>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</si>
  <si>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</si>
  <si>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</si>
  <si>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</si>
  <si>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BONNY DAM</t>
  </si>
  <si>
    <t>BON-OUTF.XLSX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</si>
</sst>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/>
    <xf numFmtId="0" fontId="1" fillId="0" borderId="0" xfId="0" applyNumberFormat="1" applyFont="1" applyBorder="1"/>
    <xf numFmtId="3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1" xfId="0" applyNumberFormat="1" applyFont="1" applyBorder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1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4"/>
  <sheetViews>
    <sheetView tabSelected="1" showOutlineSymbols="0" zoomScaleNormal="100" workbookViewId="0">
      <pane ySplit="5" topLeftCell="A54" activePane="bottomLeft" state="frozen"/>
      <selection pane="bottomLeft" activeCell="O76" sqref="O76"/>
    </sheetView>
  </sheetViews>
  <sheetFormatPr defaultColWidth="9.77734375" defaultRowHeight="15"/>
  <cols>
    <col min="1" max="1" width="5.77734375" style="1" customWidth="1"/>
    <col min="2" max="14" width="10.77734375" style="1" customWidth="1"/>
    <col min="15" max="16384" width="9.77734375" style="1"/>
  </cols>
  <sheetData>
    <row r="1" spans="1:17">
      <c r="A1" s="1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>
      <c r="A2" s="13" t="s">
        <v>15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2"/>
    </row>
    <row r="3" spans="1:17">
      <c r="A3" s="13" t="s">
        <v>6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2"/>
    </row>
    <row r="4" spans="1:17">
      <c r="A4" s="2"/>
      <c r="O4" s="2"/>
    </row>
    <row r="5" spans="1:17" ht="15.75" thickBot="1">
      <c r="A5" s="9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9" t="s">
        <v>7</v>
      </c>
      <c r="H5" s="9" t="s">
        <v>8</v>
      </c>
      <c r="I5" s="9" t="s">
        <v>9</v>
      </c>
      <c r="J5" s="9" t="s">
        <v>10</v>
      </c>
      <c r="K5" s="9" t="s">
        <v>11</v>
      </c>
      <c r="L5" s="9" t="s">
        <v>12</v>
      </c>
      <c r="M5" s="9" t="s">
        <v>13</v>
      </c>
      <c r="N5" s="9" t="s">
        <v>14</v>
      </c>
      <c r="O5" s="2"/>
    </row>
    <row r="6" spans="1:17" ht="15.75" thickTop="1">
      <c r="A6" s="6">
        <v>1950</v>
      </c>
      <c r="B6" s="7"/>
      <c r="C6" s="7"/>
      <c r="D6" s="7"/>
      <c r="E6" s="7"/>
      <c r="F6" s="7"/>
      <c r="G6" s="7"/>
      <c r="H6" s="7">
        <v>415</v>
      </c>
      <c r="I6" s="7">
        <v>2600</v>
      </c>
      <c r="J6" s="7">
        <v>1621</v>
      </c>
      <c r="K6" s="7">
        <v>704</v>
      </c>
      <c r="L6" s="7">
        <v>196</v>
      </c>
      <c r="M6" s="7">
        <v>528</v>
      </c>
      <c r="N6" s="7">
        <f t="shared" ref="N6:N50" si="0">SUM(B6:M6)</f>
        <v>6064</v>
      </c>
      <c r="O6" s="6"/>
      <c r="P6" s="8"/>
      <c r="Q6" s="8"/>
    </row>
    <row r="7" spans="1:17">
      <c r="A7" s="2">
        <v>1951</v>
      </c>
      <c r="B7" s="4">
        <v>528</v>
      </c>
      <c r="C7" s="4">
        <v>1355</v>
      </c>
      <c r="D7" s="4">
        <v>4904</v>
      </c>
      <c r="E7" s="4">
        <v>2614</v>
      </c>
      <c r="F7" s="4">
        <v>1619</v>
      </c>
      <c r="G7" s="4">
        <v>3505</v>
      </c>
      <c r="H7" s="4">
        <v>3130</v>
      </c>
      <c r="I7" s="4">
        <v>865</v>
      </c>
      <c r="J7" s="4">
        <v>787</v>
      </c>
      <c r="K7" s="4">
        <v>647</v>
      </c>
      <c r="L7" s="4">
        <v>528</v>
      </c>
      <c r="M7" s="4">
        <v>411</v>
      </c>
      <c r="N7" s="4">
        <f t="shared" si="0"/>
        <v>20893</v>
      </c>
      <c r="O7" s="2"/>
    </row>
    <row r="8" spans="1:17">
      <c r="A8" s="2">
        <v>1952</v>
      </c>
      <c r="B8" s="4">
        <v>401</v>
      </c>
      <c r="C8" s="4">
        <v>347</v>
      </c>
      <c r="D8" s="4">
        <v>434</v>
      </c>
      <c r="E8" s="4">
        <v>6349</v>
      </c>
      <c r="F8" s="4">
        <v>6101</v>
      </c>
      <c r="G8" s="4">
        <v>855</v>
      </c>
      <c r="H8" s="4">
        <v>817</v>
      </c>
      <c r="I8" s="4">
        <v>780</v>
      </c>
      <c r="J8" s="4">
        <v>952</v>
      </c>
      <c r="K8" s="4">
        <v>853</v>
      </c>
      <c r="L8" s="4">
        <v>825</v>
      </c>
      <c r="M8" s="4">
        <v>385</v>
      </c>
      <c r="N8" s="4">
        <f t="shared" si="0"/>
        <v>19099</v>
      </c>
      <c r="O8" s="2"/>
    </row>
    <row r="9" spans="1:17">
      <c r="A9" s="2">
        <v>1953</v>
      </c>
      <c r="B9" s="4">
        <v>369</v>
      </c>
      <c r="C9" s="4">
        <v>335</v>
      </c>
      <c r="D9" s="4">
        <v>369</v>
      </c>
      <c r="E9" s="4">
        <v>787</v>
      </c>
      <c r="F9" s="4">
        <v>1025</v>
      </c>
      <c r="G9" s="4">
        <v>998</v>
      </c>
      <c r="H9" s="4">
        <v>756</v>
      </c>
      <c r="I9" s="4">
        <v>611</v>
      </c>
      <c r="J9" s="4">
        <v>994</v>
      </c>
      <c r="K9" s="4">
        <v>868</v>
      </c>
      <c r="L9" s="4">
        <v>1101</v>
      </c>
      <c r="M9" s="4">
        <v>430</v>
      </c>
      <c r="N9" s="4">
        <f t="shared" si="0"/>
        <v>8643</v>
      </c>
      <c r="O9" s="2"/>
    </row>
    <row r="10" spans="1:17">
      <c r="A10" s="2">
        <v>1954</v>
      </c>
      <c r="B10" s="4">
        <v>430</v>
      </c>
      <c r="C10" s="4">
        <v>389</v>
      </c>
      <c r="D10" s="4">
        <v>587</v>
      </c>
      <c r="E10" s="4">
        <v>2045</v>
      </c>
      <c r="F10" s="4">
        <v>1347</v>
      </c>
      <c r="G10" s="4">
        <v>1206</v>
      </c>
      <c r="H10" s="4">
        <v>1123</v>
      </c>
      <c r="I10" s="4">
        <v>1129</v>
      </c>
      <c r="J10" s="4">
        <v>843</v>
      </c>
      <c r="K10" s="4">
        <v>2132</v>
      </c>
      <c r="L10" s="4">
        <v>1609</v>
      </c>
      <c r="M10" s="4">
        <v>696</v>
      </c>
      <c r="N10" s="4">
        <f t="shared" si="0"/>
        <v>13536</v>
      </c>
      <c r="O10" s="2"/>
    </row>
    <row r="11" spans="1:17">
      <c r="A11" s="2">
        <v>1955</v>
      </c>
      <c r="B11" s="4">
        <v>430</v>
      </c>
      <c r="C11" s="4">
        <v>347</v>
      </c>
      <c r="D11" s="4">
        <v>421</v>
      </c>
      <c r="E11" s="4">
        <v>693</v>
      </c>
      <c r="F11" s="4">
        <v>2412</v>
      </c>
      <c r="G11" s="4">
        <v>8551</v>
      </c>
      <c r="H11" s="4">
        <v>4794</v>
      </c>
      <c r="I11" s="4">
        <v>1008</v>
      </c>
      <c r="J11" s="4">
        <v>1051</v>
      </c>
      <c r="K11" s="4">
        <v>2313</v>
      </c>
      <c r="L11" s="4">
        <v>3146</v>
      </c>
      <c r="M11" s="4">
        <v>823</v>
      </c>
      <c r="N11" s="4">
        <f t="shared" si="0"/>
        <v>25989</v>
      </c>
      <c r="O11" s="2"/>
    </row>
    <row r="12" spans="1:17">
      <c r="A12" s="2">
        <v>1956</v>
      </c>
      <c r="B12" s="4">
        <v>409</v>
      </c>
      <c r="C12" s="4">
        <v>383</v>
      </c>
      <c r="D12" s="4">
        <v>408</v>
      </c>
      <c r="E12" s="4">
        <v>400</v>
      </c>
      <c r="F12" s="4">
        <v>1524</v>
      </c>
      <c r="G12" s="4">
        <v>1085</v>
      </c>
      <c r="H12" s="4">
        <v>1668</v>
      </c>
      <c r="I12" s="4">
        <v>1038</v>
      </c>
      <c r="J12" s="4">
        <v>879</v>
      </c>
      <c r="K12" s="4">
        <v>1894</v>
      </c>
      <c r="L12" s="4">
        <v>4126</v>
      </c>
      <c r="M12" s="4">
        <v>962</v>
      </c>
      <c r="N12" s="4">
        <f t="shared" si="0"/>
        <v>14776</v>
      </c>
      <c r="O12" s="2"/>
    </row>
    <row r="13" spans="1:17">
      <c r="A13" s="2">
        <v>1957</v>
      </c>
      <c r="B13" s="4">
        <v>448</v>
      </c>
      <c r="C13" s="4">
        <v>419</v>
      </c>
      <c r="D13" s="4">
        <v>500</v>
      </c>
      <c r="E13" s="4">
        <v>2868</v>
      </c>
      <c r="F13" s="4">
        <v>16152</v>
      </c>
      <c r="G13" s="4">
        <v>15550</v>
      </c>
      <c r="H13" s="4">
        <v>5310</v>
      </c>
      <c r="I13" s="4">
        <v>8070</v>
      </c>
      <c r="J13" s="4">
        <v>7298</v>
      </c>
      <c r="K13" s="4">
        <v>1864</v>
      </c>
      <c r="L13" s="4">
        <v>400</v>
      </c>
      <c r="M13" s="4">
        <v>434</v>
      </c>
      <c r="N13" s="4">
        <f t="shared" si="0"/>
        <v>59313</v>
      </c>
      <c r="O13" s="2"/>
    </row>
    <row r="14" spans="1:17">
      <c r="A14" s="2">
        <v>1958</v>
      </c>
      <c r="B14" s="4">
        <v>434</v>
      </c>
      <c r="C14" s="4">
        <v>400</v>
      </c>
      <c r="D14" s="4">
        <v>480</v>
      </c>
      <c r="E14" s="4">
        <v>6926</v>
      </c>
      <c r="F14" s="4">
        <v>7440</v>
      </c>
      <c r="G14" s="4">
        <v>3186</v>
      </c>
      <c r="H14" s="4">
        <v>2520</v>
      </c>
      <c r="I14" s="4">
        <v>1654</v>
      </c>
      <c r="J14" s="4">
        <v>2164</v>
      </c>
      <c r="K14" s="4">
        <v>730</v>
      </c>
      <c r="L14" s="4">
        <v>420</v>
      </c>
      <c r="M14" s="4">
        <v>434</v>
      </c>
      <c r="N14" s="4">
        <f t="shared" si="0"/>
        <v>26788</v>
      </c>
      <c r="O14" s="2"/>
    </row>
    <row r="15" spans="1:17">
      <c r="A15" s="2">
        <v>1959</v>
      </c>
      <c r="B15" s="4">
        <v>434</v>
      </c>
      <c r="C15" s="4">
        <v>784</v>
      </c>
      <c r="D15" s="4">
        <v>1506</v>
      </c>
      <c r="E15" s="4">
        <v>6316</v>
      </c>
      <c r="F15" s="4">
        <v>1957</v>
      </c>
      <c r="G15" s="4">
        <v>1562</v>
      </c>
      <c r="H15" s="4">
        <v>1120</v>
      </c>
      <c r="I15" s="4">
        <v>776</v>
      </c>
      <c r="J15" s="4">
        <v>692</v>
      </c>
      <c r="K15" s="4">
        <v>1022</v>
      </c>
      <c r="L15" s="4">
        <v>388</v>
      </c>
      <c r="M15" s="4">
        <v>372</v>
      </c>
      <c r="N15" s="4">
        <f t="shared" si="0"/>
        <v>16929</v>
      </c>
      <c r="O15" s="2"/>
    </row>
    <row r="16" spans="1:17">
      <c r="A16" s="2">
        <v>1960</v>
      </c>
      <c r="B16" s="4">
        <v>372</v>
      </c>
      <c r="C16" s="4">
        <v>378</v>
      </c>
      <c r="D16" s="4">
        <v>528</v>
      </c>
      <c r="E16" s="4">
        <v>3042</v>
      </c>
      <c r="F16" s="4">
        <v>5342</v>
      </c>
      <c r="G16" s="4">
        <v>6688</v>
      </c>
      <c r="H16" s="4">
        <v>1806</v>
      </c>
      <c r="I16" s="4">
        <v>596</v>
      </c>
      <c r="J16" s="4">
        <v>446</v>
      </c>
      <c r="K16" s="4">
        <v>1006</v>
      </c>
      <c r="L16" s="4">
        <v>418</v>
      </c>
      <c r="M16" s="4">
        <v>376</v>
      </c>
      <c r="N16" s="4">
        <f t="shared" si="0"/>
        <v>20998</v>
      </c>
      <c r="O16" s="2"/>
    </row>
    <row r="17" spans="1:15">
      <c r="A17" s="2">
        <v>1961</v>
      </c>
      <c r="B17" s="4">
        <v>372</v>
      </c>
      <c r="C17" s="4">
        <v>336</v>
      </c>
      <c r="D17" s="4">
        <v>4388</v>
      </c>
      <c r="E17" s="4">
        <v>2286</v>
      </c>
      <c r="F17" s="4">
        <v>4190</v>
      </c>
      <c r="G17" s="4">
        <v>1524</v>
      </c>
      <c r="H17" s="4">
        <v>1012</v>
      </c>
      <c r="I17" s="4">
        <v>930</v>
      </c>
      <c r="J17" s="4">
        <v>1084</v>
      </c>
      <c r="K17" s="4">
        <v>822</v>
      </c>
      <c r="L17" s="4">
        <v>452</v>
      </c>
      <c r="M17" s="4">
        <v>372</v>
      </c>
      <c r="N17" s="4">
        <f t="shared" si="0"/>
        <v>17768</v>
      </c>
      <c r="O17" s="2"/>
    </row>
    <row r="18" spans="1:15">
      <c r="A18" s="2">
        <v>1962</v>
      </c>
      <c r="B18" s="4">
        <v>372</v>
      </c>
      <c r="C18" s="4">
        <v>336</v>
      </c>
      <c r="D18" s="4">
        <v>5068</v>
      </c>
      <c r="E18" s="4">
        <v>1700</v>
      </c>
      <c r="F18" s="4">
        <v>1348</v>
      </c>
      <c r="G18" s="4">
        <v>3806</v>
      </c>
      <c r="H18" s="4">
        <v>3128</v>
      </c>
      <c r="I18" s="4">
        <v>948</v>
      </c>
      <c r="J18" s="4">
        <v>986</v>
      </c>
      <c r="K18" s="4">
        <v>990</v>
      </c>
      <c r="L18" s="4">
        <v>416</v>
      </c>
      <c r="M18" s="4">
        <v>404</v>
      </c>
      <c r="N18" s="4">
        <f t="shared" si="0"/>
        <v>19502</v>
      </c>
      <c r="O18" s="2"/>
    </row>
    <row r="19" spans="1:15">
      <c r="A19" s="2">
        <v>1963</v>
      </c>
      <c r="B19" s="4">
        <v>400</v>
      </c>
      <c r="C19" s="4">
        <v>360</v>
      </c>
      <c r="D19" s="4">
        <v>400</v>
      </c>
      <c r="E19" s="4">
        <v>1566</v>
      </c>
      <c r="F19" s="4">
        <v>5786</v>
      </c>
      <c r="G19" s="4">
        <v>1018</v>
      </c>
      <c r="H19" s="4">
        <v>706</v>
      </c>
      <c r="I19" s="4">
        <v>1142</v>
      </c>
      <c r="J19" s="4">
        <v>360</v>
      </c>
      <c r="K19" s="4">
        <v>3718</v>
      </c>
      <c r="L19" s="4">
        <v>360</v>
      </c>
      <c r="M19" s="4">
        <v>372</v>
      </c>
      <c r="N19" s="4">
        <f t="shared" si="0"/>
        <v>16188</v>
      </c>
      <c r="O19" s="2"/>
    </row>
    <row r="20" spans="1:15">
      <c r="A20" s="2">
        <v>1964</v>
      </c>
      <c r="B20" s="4">
        <v>372</v>
      </c>
      <c r="C20" s="4">
        <v>348</v>
      </c>
      <c r="D20" s="4">
        <v>1394</v>
      </c>
      <c r="E20" s="4">
        <v>3514</v>
      </c>
      <c r="F20" s="4">
        <v>1868</v>
      </c>
      <c r="G20" s="4">
        <v>1350</v>
      </c>
      <c r="H20" s="4">
        <v>776</v>
      </c>
      <c r="I20" s="4">
        <v>548</v>
      </c>
      <c r="J20" s="4">
        <v>880</v>
      </c>
      <c r="K20" s="4">
        <v>1366</v>
      </c>
      <c r="L20" s="4">
        <v>628</v>
      </c>
      <c r="M20" s="4">
        <v>420</v>
      </c>
      <c r="N20" s="4">
        <f t="shared" si="0"/>
        <v>13464</v>
      </c>
      <c r="O20" s="2"/>
    </row>
    <row r="21" spans="1:15">
      <c r="A21" s="2">
        <v>1965</v>
      </c>
      <c r="B21" s="4">
        <v>434</v>
      </c>
      <c r="C21" s="4">
        <v>372</v>
      </c>
      <c r="D21" s="4">
        <v>6700</v>
      </c>
      <c r="E21" s="4">
        <v>7256</v>
      </c>
      <c r="F21" s="4">
        <v>7854</v>
      </c>
      <c r="G21" s="4">
        <v>954</v>
      </c>
      <c r="H21" s="4">
        <v>792</v>
      </c>
      <c r="I21" s="4">
        <v>756</v>
      </c>
      <c r="J21" s="4">
        <v>4982</v>
      </c>
      <c r="K21" s="4">
        <v>7674</v>
      </c>
      <c r="L21" s="4">
        <v>2850</v>
      </c>
      <c r="M21" s="4">
        <v>436</v>
      </c>
      <c r="N21" s="4">
        <f t="shared" si="0"/>
        <v>41060</v>
      </c>
      <c r="O21" s="2"/>
    </row>
    <row r="22" spans="1:15">
      <c r="A22" s="2">
        <v>1966</v>
      </c>
      <c r="B22" s="4">
        <v>372</v>
      </c>
      <c r="C22" s="4">
        <v>360</v>
      </c>
      <c r="D22" s="4">
        <v>1414</v>
      </c>
      <c r="E22" s="4">
        <v>3800</v>
      </c>
      <c r="F22" s="4">
        <v>3794</v>
      </c>
      <c r="G22" s="4">
        <v>1000</v>
      </c>
      <c r="H22" s="4">
        <v>972</v>
      </c>
      <c r="I22" s="4">
        <v>604</v>
      </c>
      <c r="J22" s="4">
        <v>796</v>
      </c>
      <c r="K22" s="4">
        <v>696</v>
      </c>
      <c r="L22" s="4">
        <v>376</v>
      </c>
      <c r="M22" s="4">
        <v>372</v>
      </c>
      <c r="N22" s="4">
        <f t="shared" si="0"/>
        <v>14556</v>
      </c>
      <c r="O22" s="2"/>
    </row>
    <row r="23" spans="1:15">
      <c r="A23" s="2">
        <v>1967</v>
      </c>
      <c r="B23" s="4">
        <v>400</v>
      </c>
      <c r="C23" s="4">
        <v>340</v>
      </c>
      <c r="D23" s="4">
        <v>372</v>
      </c>
      <c r="E23" s="4">
        <v>3806</v>
      </c>
      <c r="F23" s="4">
        <v>3908</v>
      </c>
      <c r="G23" s="4">
        <v>3102</v>
      </c>
      <c r="H23" s="4">
        <v>1666</v>
      </c>
      <c r="I23" s="4">
        <v>420</v>
      </c>
      <c r="J23" s="4">
        <v>716</v>
      </c>
      <c r="K23" s="4">
        <v>854</v>
      </c>
      <c r="L23" s="4">
        <v>360</v>
      </c>
      <c r="M23" s="4">
        <v>400</v>
      </c>
      <c r="N23" s="4">
        <f t="shared" si="0"/>
        <v>16344</v>
      </c>
      <c r="O23" s="2"/>
    </row>
    <row r="24" spans="1:15">
      <c r="A24" s="2">
        <v>1968</v>
      </c>
      <c r="B24" s="4">
        <v>400</v>
      </c>
      <c r="C24" s="4">
        <v>350</v>
      </c>
      <c r="D24" s="4">
        <v>610</v>
      </c>
      <c r="E24" s="4">
        <v>2020</v>
      </c>
      <c r="F24" s="4">
        <v>4268</v>
      </c>
      <c r="G24" s="4">
        <v>1120</v>
      </c>
      <c r="H24" s="4">
        <v>734</v>
      </c>
      <c r="I24" s="4">
        <v>926</v>
      </c>
      <c r="J24" s="4">
        <v>3600</v>
      </c>
      <c r="K24" s="4">
        <v>814</v>
      </c>
      <c r="L24" s="4">
        <v>340</v>
      </c>
      <c r="M24" s="4">
        <v>416</v>
      </c>
      <c r="N24" s="4">
        <f t="shared" si="0"/>
        <v>15598</v>
      </c>
      <c r="O24" s="2"/>
    </row>
    <row r="25" spans="1:15">
      <c r="A25" s="2">
        <v>1969</v>
      </c>
      <c r="B25" s="4">
        <v>420</v>
      </c>
      <c r="C25" s="4">
        <v>370</v>
      </c>
      <c r="D25" s="4">
        <v>434</v>
      </c>
      <c r="E25" s="4">
        <v>374</v>
      </c>
      <c r="F25" s="4">
        <v>3410</v>
      </c>
      <c r="G25" s="4">
        <v>952</v>
      </c>
      <c r="H25" s="4">
        <v>3394</v>
      </c>
      <c r="I25" s="4">
        <v>2054</v>
      </c>
      <c r="J25" s="4">
        <v>8034</v>
      </c>
      <c r="K25" s="4">
        <v>7462</v>
      </c>
      <c r="L25" s="4">
        <v>4960</v>
      </c>
      <c r="M25" s="4">
        <v>1620</v>
      </c>
      <c r="N25" s="4">
        <f t="shared" si="0"/>
        <v>33484</v>
      </c>
      <c r="O25" s="2"/>
    </row>
    <row r="26" spans="1:15">
      <c r="A26" s="2">
        <v>1970</v>
      </c>
      <c r="B26" s="4">
        <v>400</v>
      </c>
      <c r="C26" s="4">
        <v>340</v>
      </c>
      <c r="D26" s="4">
        <v>384</v>
      </c>
      <c r="E26" s="4">
        <v>396</v>
      </c>
      <c r="F26" s="4">
        <v>1086</v>
      </c>
      <c r="G26" s="4">
        <v>1060</v>
      </c>
      <c r="H26" s="4">
        <v>594</v>
      </c>
      <c r="I26" s="4">
        <v>822</v>
      </c>
      <c r="J26" s="4">
        <v>614</v>
      </c>
      <c r="K26" s="4">
        <v>648</v>
      </c>
      <c r="L26" s="4">
        <v>1060</v>
      </c>
      <c r="M26" s="4">
        <v>320</v>
      </c>
      <c r="N26" s="4">
        <f t="shared" si="0"/>
        <v>7724</v>
      </c>
      <c r="O26" s="2"/>
    </row>
    <row r="27" spans="1:15">
      <c r="A27" s="2">
        <v>1971</v>
      </c>
      <c r="B27" s="4">
        <v>310</v>
      </c>
      <c r="C27" s="4">
        <v>330</v>
      </c>
      <c r="D27" s="4">
        <v>1820</v>
      </c>
      <c r="E27" s="4">
        <v>1312</v>
      </c>
      <c r="F27" s="4">
        <v>5440</v>
      </c>
      <c r="G27" s="4">
        <v>2162</v>
      </c>
      <c r="H27" s="4">
        <v>764</v>
      </c>
      <c r="I27" s="4">
        <v>506</v>
      </c>
      <c r="J27" s="4">
        <v>420</v>
      </c>
      <c r="K27" s="4">
        <v>700</v>
      </c>
      <c r="L27" s="4">
        <v>324</v>
      </c>
      <c r="M27" s="4">
        <v>310</v>
      </c>
      <c r="N27" s="4">
        <f t="shared" si="0"/>
        <v>14398</v>
      </c>
      <c r="O27" s="2"/>
    </row>
    <row r="28" spans="1:15">
      <c r="A28" s="2">
        <v>1972</v>
      </c>
      <c r="B28" s="4">
        <v>360</v>
      </c>
      <c r="C28" s="4">
        <v>410</v>
      </c>
      <c r="D28" s="4">
        <v>458</v>
      </c>
      <c r="E28" s="4">
        <f>368+970</f>
        <v>1338</v>
      </c>
      <c r="F28" s="4">
        <v>3440</v>
      </c>
      <c r="G28" s="4">
        <f>1824+290</f>
        <v>2114</v>
      </c>
      <c r="H28" s="4">
        <f>1336+588</f>
        <v>1924</v>
      </c>
      <c r="I28" s="4">
        <f>384+268</f>
        <v>652</v>
      </c>
      <c r="J28" s="4">
        <f>348+474</f>
        <v>822</v>
      </c>
      <c r="K28" s="4">
        <v>1580</v>
      </c>
      <c r="L28" s="4">
        <v>380</v>
      </c>
      <c r="M28" s="4">
        <v>370</v>
      </c>
      <c r="N28" s="4">
        <f t="shared" si="0"/>
        <v>13848</v>
      </c>
      <c r="O28" s="2"/>
    </row>
    <row r="29" spans="1:15">
      <c r="A29" s="2">
        <v>1973</v>
      </c>
      <c r="B29" s="4">
        <v>370</v>
      </c>
      <c r="C29" s="4">
        <v>340</v>
      </c>
      <c r="D29" s="4">
        <v>2710</v>
      </c>
      <c r="E29" s="4">
        <v>2594</v>
      </c>
      <c r="F29" s="4">
        <f>2904+144</f>
        <v>3048</v>
      </c>
      <c r="G29" s="4">
        <f>3876+402</f>
        <v>4278</v>
      </c>
      <c r="H29" s="4">
        <f>408+486</f>
        <v>894</v>
      </c>
      <c r="I29" s="4">
        <f>386+448</f>
        <v>834</v>
      </c>
      <c r="J29" s="4">
        <v>572</v>
      </c>
      <c r="K29" s="4">
        <v>2272</v>
      </c>
      <c r="L29" s="4">
        <v>600</v>
      </c>
      <c r="M29" s="4">
        <v>350</v>
      </c>
      <c r="N29" s="4">
        <f t="shared" si="0"/>
        <v>18862</v>
      </c>
      <c r="O29" s="2"/>
    </row>
    <row r="30" spans="1:15">
      <c r="A30" s="2">
        <v>1974</v>
      </c>
      <c r="B30" s="4">
        <v>400</v>
      </c>
      <c r="C30" s="4">
        <v>350</v>
      </c>
      <c r="D30" s="4">
        <v>1900</v>
      </c>
      <c r="E30" s="4">
        <v>1724</v>
      </c>
      <c r="F30" s="4">
        <f>608+356</f>
        <v>964</v>
      </c>
      <c r="G30" s="4">
        <v>1000</v>
      </c>
      <c r="H30" s="4">
        <f>584+328</f>
        <v>912</v>
      </c>
      <c r="I30" s="4">
        <v>664</v>
      </c>
      <c r="J30" s="4">
        <f>280+480</f>
        <v>760</v>
      </c>
      <c r="K30" s="4">
        <f>326+276</f>
        <v>602</v>
      </c>
      <c r="L30" s="4">
        <v>312</v>
      </c>
      <c r="M30" s="4">
        <v>310</v>
      </c>
      <c r="N30" s="4">
        <f t="shared" si="0"/>
        <v>9898</v>
      </c>
      <c r="O30" s="2"/>
    </row>
    <row r="31" spans="1:15">
      <c r="A31" s="2">
        <v>1975</v>
      </c>
      <c r="B31" s="4">
        <v>310</v>
      </c>
      <c r="C31" s="4">
        <v>310</v>
      </c>
      <c r="D31" s="4">
        <v>344</v>
      </c>
      <c r="E31" s="4">
        <f>1450+358</f>
        <v>1808</v>
      </c>
      <c r="F31" s="4">
        <f>574+380</f>
        <v>954</v>
      </c>
      <c r="G31" s="4">
        <f>4328+272</f>
        <v>4600</v>
      </c>
      <c r="H31" s="4">
        <f>3936+488</f>
        <v>4424</v>
      </c>
      <c r="I31" s="4">
        <f>344+350</f>
        <v>694</v>
      </c>
      <c r="J31" s="4">
        <f>268+360</f>
        <v>628</v>
      </c>
      <c r="K31" s="4">
        <v>346</v>
      </c>
      <c r="L31" s="4">
        <v>350</v>
      </c>
      <c r="M31" s="4">
        <v>372</v>
      </c>
      <c r="N31" s="4">
        <f t="shared" si="0"/>
        <v>15140</v>
      </c>
      <c r="O31" s="2"/>
    </row>
    <row r="32" spans="1:15">
      <c r="A32" s="2">
        <v>1976</v>
      </c>
      <c r="B32" s="4">
        <v>372</v>
      </c>
      <c r="C32" s="4">
        <v>1552</v>
      </c>
      <c r="D32" s="4">
        <v>1572</v>
      </c>
      <c r="E32" s="4">
        <f>342+402</f>
        <v>744</v>
      </c>
      <c r="F32" s="4">
        <v>744</v>
      </c>
      <c r="G32" s="4">
        <v>544</v>
      </c>
      <c r="H32" s="4">
        <f>346+804</f>
        <v>1150</v>
      </c>
      <c r="I32" s="4">
        <f>298+344</f>
        <v>642</v>
      </c>
      <c r="J32" s="4">
        <f>328+316</f>
        <v>644</v>
      </c>
      <c r="K32" s="4">
        <f>348+272</f>
        <v>620</v>
      </c>
      <c r="L32" s="4">
        <v>324</v>
      </c>
      <c r="M32" s="4">
        <v>342</v>
      </c>
      <c r="N32" s="4">
        <f t="shared" si="0"/>
        <v>9250</v>
      </c>
      <c r="O32" s="2"/>
    </row>
    <row r="33" spans="1:16">
      <c r="A33" s="2">
        <v>1977</v>
      </c>
      <c r="B33" s="4">
        <v>372</v>
      </c>
      <c r="C33" s="4">
        <v>5504</v>
      </c>
      <c r="D33" s="4">
        <v>2416</v>
      </c>
      <c r="E33" s="4">
        <f>3368+16</f>
        <v>3384</v>
      </c>
      <c r="F33" s="4">
        <f>344+184</f>
        <v>528</v>
      </c>
      <c r="G33" s="4">
        <f>336+174</f>
        <v>510</v>
      </c>
      <c r="H33" s="4">
        <f>356+774</f>
        <v>1130</v>
      </c>
      <c r="I33" s="4">
        <f>356+518</f>
        <v>874</v>
      </c>
      <c r="J33" s="4">
        <f>274+220</f>
        <v>494</v>
      </c>
      <c r="K33" s="4">
        <v>374</v>
      </c>
      <c r="L33" s="4">
        <v>380</v>
      </c>
      <c r="M33" s="4">
        <v>372</v>
      </c>
      <c r="N33" s="4">
        <f t="shared" si="0"/>
        <v>16338</v>
      </c>
      <c r="O33" s="2"/>
    </row>
    <row r="34" spans="1:16">
      <c r="A34" s="2">
        <v>1978</v>
      </c>
      <c r="B34" s="4">
        <v>372</v>
      </c>
      <c r="C34" s="4">
        <v>336</v>
      </c>
      <c r="D34" s="4">
        <v>1832</v>
      </c>
      <c r="E34" s="4">
        <v>1052</v>
      </c>
      <c r="F34" s="4">
        <f>444+158</f>
        <v>602</v>
      </c>
      <c r="G34" s="4">
        <f>350+288</f>
        <v>638</v>
      </c>
      <c r="H34" s="4">
        <v>1066</v>
      </c>
      <c r="I34" s="4">
        <f>320+134</f>
        <v>454</v>
      </c>
      <c r="J34" s="4">
        <v>310</v>
      </c>
      <c r="K34" s="4">
        <v>394</v>
      </c>
      <c r="L34" s="4">
        <f>284+180</f>
        <v>464</v>
      </c>
      <c r="M34" s="4">
        <v>326</v>
      </c>
      <c r="N34" s="4">
        <f t="shared" si="0"/>
        <v>7846</v>
      </c>
      <c r="O34" s="2"/>
    </row>
    <row r="35" spans="1:16">
      <c r="A35" s="2">
        <v>1979</v>
      </c>
      <c r="B35" s="4">
        <v>338</v>
      </c>
      <c r="C35" s="4">
        <v>1106</v>
      </c>
      <c r="D35" s="4">
        <v>960</v>
      </c>
      <c r="E35" s="4">
        <v>311</v>
      </c>
      <c r="F35" s="4">
        <f>370+273</f>
        <v>643</v>
      </c>
      <c r="G35" s="4">
        <f>411+437</f>
        <v>848</v>
      </c>
      <c r="H35" s="4">
        <v>434</v>
      </c>
      <c r="I35" s="4">
        <f>328+176</f>
        <v>504</v>
      </c>
      <c r="J35" s="4">
        <f>294+169</f>
        <v>463</v>
      </c>
      <c r="K35" s="4">
        <f>333+189</f>
        <v>522</v>
      </c>
      <c r="L35" s="4">
        <f>318+27</f>
        <v>345</v>
      </c>
      <c r="M35" s="4">
        <v>546</v>
      </c>
      <c r="N35" s="4">
        <f t="shared" si="0"/>
        <v>7020</v>
      </c>
      <c r="O35" s="2"/>
    </row>
    <row r="36" spans="1:16">
      <c r="A36" s="2">
        <v>1980</v>
      </c>
      <c r="B36" s="4">
        <v>1502</v>
      </c>
      <c r="C36" s="4">
        <v>1783</v>
      </c>
      <c r="D36" s="4">
        <v>1054</v>
      </c>
      <c r="E36" s="4">
        <v>338</v>
      </c>
      <c r="F36" s="4">
        <v>406</v>
      </c>
      <c r="G36" s="4">
        <f>392+369</f>
        <v>761</v>
      </c>
      <c r="H36" s="4">
        <f>479+614</f>
        <v>1093</v>
      </c>
      <c r="I36" s="4">
        <f>439+538</f>
        <v>977</v>
      </c>
      <c r="J36" s="4">
        <f>336+174</f>
        <v>510</v>
      </c>
      <c r="K36" s="4">
        <f>362+198</f>
        <v>560</v>
      </c>
      <c r="L36" s="4">
        <v>373</v>
      </c>
      <c r="M36" s="4">
        <v>335</v>
      </c>
      <c r="N36" s="4">
        <f t="shared" si="0"/>
        <v>9692</v>
      </c>
      <c r="O36" s="2"/>
    </row>
    <row r="37" spans="1:16">
      <c r="A37" s="2">
        <v>1981</v>
      </c>
      <c r="B37" s="4">
        <v>746</v>
      </c>
      <c r="C37" s="4">
        <v>1323</v>
      </c>
      <c r="D37" s="4">
        <v>1268</v>
      </c>
      <c r="E37" s="4">
        <v>1942</v>
      </c>
      <c r="F37" s="4">
        <v>2739</v>
      </c>
      <c r="G37" s="4">
        <f>507+308</f>
        <v>815</v>
      </c>
      <c r="H37" s="4">
        <f>425+653</f>
        <v>1078</v>
      </c>
      <c r="I37" s="4">
        <f>295+311</f>
        <v>606</v>
      </c>
      <c r="J37" s="4">
        <f>298+189</f>
        <v>487</v>
      </c>
      <c r="K37" s="4">
        <v>264</v>
      </c>
      <c r="L37" s="4">
        <v>297</v>
      </c>
      <c r="M37" s="4">
        <v>223</v>
      </c>
      <c r="N37" s="4">
        <f t="shared" si="0"/>
        <v>11788</v>
      </c>
      <c r="O37" s="2"/>
    </row>
    <row r="38" spans="1:16">
      <c r="A38" s="2">
        <v>1982</v>
      </c>
      <c r="B38" s="4">
        <v>381</v>
      </c>
      <c r="C38" s="4">
        <v>1526</v>
      </c>
      <c r="D38" s="4">
        <v>575</v>
      </c>
      <c r="E38" s="4">
        <v>293</v>
      </c>
      <c r="F38" s="4">
        <f>409+263</f>
        <v>672</v>
      </c>
      <c r="G38" s="4">
        <f>382+211</f>
        <v>593</v>
      </c>
      <c r="H38" s="4">
        <f>497+511</f>
        <v>1008</v>
      </c>
      <c r="I38" s="4">
        <f>407+679</f>
        <v>1086</v>
      </c>
      <c r="J38" s="4">
        <f>451+338</f>
        <v>789</v>
      </c>
      <c r="K38" s="4">
        <f>325+341</f>
        <v>666</v>
      </c>
      <c r="L38" s="4">
        <f>318+151</f>
        <v>469</v>
      </c>
      <c r="M38" s="4">
        <v>332</v>
      </c>
      <c r="N38" s="4">
        <f t="shared" si="0"/>
        <v>8390</v>
      </c>
      <c r="O38" s="2"/>
    </row>
    <row r="39" spans="1:16">
      <c r="A39" s="2">
        <v>1983</v>
      </c>
      <c r="B39" s="4">
        <v>1076</v>
      </c>
      <c r="C39" s="4">
        <v>1401</v>
      </c>
      <c r="D39" s="4">
        <v>526</v>
      </c>
      <c r="E39" s="4">
        <v>383</v>
      </c>
      <c r="F39" s="4">
        <v>448</v>
      </c>
      <c r="G39" s="4">
        <f>442+133</f>
        <v>575</v>
      </c>
      <c r="H39" s="4">
        <f>615+725</f>
        <v>1340</v>
      </c>
      <c r="I39" s="4">
        <f>340+739</f>
        <v>1079</v>
      </c>
      <c r="J39" s="4">
        <f>1349+609</f>
        <v>1958</v>
      </c>
      <c r="K39" s="4">
        <f>380+58</f>
        <v>438</v>
      </c>
      <c r="L39" s="4">
        <f>341+234</f>
        <v>575</v>
      </c>
      <c r="M39" s="4">
        <v>331</v>
      </c>
      <c r="N39" s="4">
        <f t="shared" si="0"/>
        <v>10130</v>
      </c>
      <c r="O39" s="2"/>
    </row>
    <row r="40" spans="1:16">
      <c r="A40" s="2">
        <v>1984</v>
      </c>
      <c r="B40" s="4">
        <v>657</v>
      </c>
      <c r="C40" s="4">
        <v>1481</v>
      </c>
      <c r="D40" s="4">
        <v>329</v>
      </c>
      <c r="E40" s="4">
        <v>2295</v>
      </c>
      <c r="F40" s="4">
        <v>2232</v>
      </c>
      <c r="G40" s="4">
        <v>339</v>
      </c>
      <c r="H40" s="4">
        <f>459+359</f>
        <v>818</v>
      </c>
      <c r="I40" s="4">
        <f>464+573</f>
        <v>1037</v>
      </c>
      <c r="J40" s="4">
        <f>359+438</f>
        <v>797</v>
      </c>
      <c r="K40" s="4">
        <f>318+320</f>
        <v>638</v>
      </c>
      <c r="L40" s="4">
        <f>334+206</f>
        <v>540</v>
      </c>
      <c r="M40" s="4">
        <v>358</v>
      </c>
      <c r="N40" s="4">
        <f t="shared" si="0"/>
        <v>11521</v>
      </c>
      <c r="O40" s="2"/>
    </row>
    <row r="41" spans="1:16">
      <c r="A41" s="2">
        <v>1985</v>
      </c>
      <c r="B41" s="4">
        <v>772</v>
      </c>
      <c r="C41" s="4">
        <v>1444</v>
      </c>
      <c r="D41" s="4">
        <v>545</v>
      </c>
      <c r="E41" s="4">
        <v>395</v>
      </c>
      <c r="F41" s="4">
        <v>375</v>
      </c>
      <c r="G41" s="4">
        <f>338+436</f>
        <v>774</v>
      </c>
      <c r="H41" s="4">
        <f>361+1208</f>
        <v>1569</v>
      </c>
      <c r="I41" s="4">
        <f>338+868</f>
        <v>1206</v>
      </c>
      <c r="J41" s="4">
        <f>347+216</f>
        <v>563</v>
      </c>
      <c r="K41" s="4">
        <v>335</v>
      </c>
      <c r="L41" s="4">
        <v>215</v>
      </c>
      <c r="M41" s="4">
        <v>1197</v>
      </c>
      <c r="N41" s="4">
        <f t="shared" si="0"/>
        <v>9390</v>
      </c>
      <c r="O41" s="2"/>
    </row>
    <row r="42" spans="1:16">
      <c r="A42" s="2">
        <v>1986</v>
      </c>
      <c r="B42" s="4">
        <v>964</v>
      </c>
      <c r="C42" s="4">
        <v>311</v>
      </c>
      <c r="D42" s="4">
        <v>344</v>
      </c>
      <c r="E42" s="4">
        <f>320+157</f>
        <v>477</v>
      </c>
      <c r="F42" s="4">
        <f>320+392</f>
        <v>712</v>
      </c>
      <c r="G42" s="4">
        <f>297+457</f>
        <v>754</v>
      </c>
      <c r="H42" s="4">
        <f>599+754</f>
        <v>1353</v>
      </c>
      <c r="I42" s="4">
        <f>760+686</f>
        <v>1446</v>
      </c>
      <c r="J42" s="4">
        <f>337+425</f>
        <v>762</v>
      </c>
      <c r="K42" s="4">
        <f>315+93</f>
        <v>408</v>
      </c>
      <c r="L42" s="4">
        <v>302</v>
      </c>
      <c r="M42" s="4">
        <v>312</v>
      </c>
      <c r="N42" s="4">
        <f t="shared" si="0"/>
        <v>8145</v>
      </c>
      <c r="O42" s="2"/>
    </row>
    <row r="43" spans="1:16">
      <c r="A43" s="2">
        <v>1987</v>
      </c>
      <c r="B43" s="4">
        <v>312</v>
      </c>
      <c r="C43" s="4">
        <v>282</v>
      </c>
      <c r="D43" s="4">
        <v>327</v>
      </c>
      <c r="E43" s="4">
        <v>355</v>
      </c>
      <c r="F43" s="4">
        <v>393</v>
      </c>
      <c r="G43" s="4">
        <v>417</v>
      </c>
      <c r="H43" s="4">
        <f>844+430</f>
        <v>1274</v>
      </c>
      <c r="I43" s="4">
        <f>431+842</f>
        <v>1273</v>
      </c>
      <c r="J43" s="4">
        <f>416+108</f>
        <v>524</v>
      </c>
      <c r="K43" s="4">
        <v>331</v>
      </c>
      <c r="L43" s="4">
        <v>298</v>
      </c>
      <c r="M43" s="4">
        <v>307</v>
      </c>
      <c r="N43" s="4">
        <f t="shared" si="0"/>
        <v>6093</v>
      </c>
      <c r="O43" s="2"/>
    </row>
    <row r="44" spans="1:16">
      <c r="A44" s="2">
        <v>1988</v>
      </c>
      <c r="B44" s="4">
        <v>321</v>
      </c>
      <c r="C44" s="4">
        <v>322</v>
      </c>
      <c r="D44" s="4">
        <v>344</v>
      </c>
      <c r="E44" s="4">
        <v>333</v>
      </c>
      <c r="F44" s="4">
        <v>344</v>
      </c>
      <c r="G44" s="4">
        <f>334+304</f>
        <v>638</v>
      </c>
      <c r="H44" s="4">
        <f>891+344</f>
        <v>1235</v>
      </c>
      <c r="I44" s="4">
        <f>593+344</f>
        <v>937</v>
      </c>
      <c r="J44" s="4">
        <f>333+228</f>
        <v>561</v>
      </c>
      <c r="K44" s="4">
        <v>344</v>
      </c>
      <c r="L44" s="4">
        <v>333</v>
      </c>
      <c r="M44" s="4">
        <v>348</v>
      </c>
      <c r="N44" s="4">
        <f t="shared" si="0"/>
        <v>6060</v>
      </c>
      <c r="O44" s="2"/>
    </row>
    <row r="45" spans="1:16">
      <c r="A45" s="2">
        <v>1989</v>
      </c>
      <c r="B45" s="4">
        <v>400</v>
      </c>
      <c r="C45" s="4">
        <v>361</v>
      </c>
      <c r="D45" s="4">
        <v>400</v>
      </c>
      <c r="E45" s="4">
        <v>387</v>
      </c>
      <c r="F45" s="4">
        <f>400+216</f>
        <v>616</v>
      </c>
      <c r="G45" s="4">
        <f>1355+110</f>
        <v>1465</v>
      </c>
      <c r="H45" s="4">
        <f>3549+981</f>
        <v>4530</v>
      </c>
      <c r="I45" s="4">
        <f>399+914</f>
        <v>1313</v>
      </c>
      <c r="J45" s="4">
        <f>387+411</f>
        <v>798</v>
      </c>
      <c r="K45" s="4">
        <v>400</v>
      </c>
      <c r="L45" s="4">
        <v>387</v>
      </c>
      <c r="M45" s="4">
        <v>400</v>
      </c>
      <c r="N45" s="4">
        <f t="shared" si="0"/>
        <v>11457</v>
      </c>
      <c r="O45" s="2"/>
    </row>
    <row r="46" spans="1:16">
      <c r="A46" s="2">
        <v>1990</v>
      </c>
      <c r="B46" s="4">
        <v>381</v>
      </c>
      <c r="C46" s="4">
        <v>333</v>
      </c>
      <c r="D46" s="4">
        <v>369</v>
      </c>
      <c r="E46" s="4">
        <v>357</v>
      </c>
      <c r="F46" s="4">
        <v>528</v>
      </c>
      <c r="G46" s="4">
        <f>992+158</f>
        <v>1150</v>
      </c>
      <c r="H46" s="4">
        <f>461+1219</f>
        <v>1680</v>
      </c>
      <c r="I46" s="4">
        <f>461+703</f>
        <v>1164</v>
      </c>
      <c r="J46" s="4">
        <f>446+267</f>
        <v>713</v>
      </c>
      <c r="K46" s="4">
        <f>461+102</f>
        <v>563</v>
      </c>
      <c r="L46" s="4">
        <v>446</v>
      </c>
      <c r="M46" s="4">
        <v>461</v>
      </c>
      <c r="N46" s="4">
        <f t="shared" si="0"/>
        <v>8145</v>
      </c>
      <c r="O46" s="2"/>
    </row>
    <row r="47" spans="1:16">
      <c r="A47" s="2">
        <v>1991</v>
      </c>
      <c r="B47" s="4">
        <v>461</v>
      </c>
      <c r="C47" s="4">
        <v>417</v>
      </c>
      <c r="D47" s="4">
        <v>461</v>
      </c>
      <c r="E47" s="4">
        <v>446</v>
      </c>
      <c r="F47" s="4">
        <v>454</v>
      </c>
      <c r="G47" s="4">
        <v>375</v>
      </c>
      <c r="H47" s="4">
        <v>1365</v>
      </c>
      <c r="I47" s="4">
        <v>1884</v>
      </c>
      <c r="J47" s="4">
        <v>704</v>
      </c>
      <c r="K47" s="4">
        <v>573</v>
      </c>
      <c r="L47" s="4">
        <v>298</v>
      </c>
      <c r="M47" s="4">
        <v>307</v>
      </c>
      <c r="N47" s="4">
        <f t="shared" si="0"/>
        <v>7745</v>
      </c>
      <c r="O47" s="2"/>
    </row>
    <row r="48" spans="1:16">
      <c r="A48" s="2">
        <v>1992</v>
      </c>
      <c r="B48" s="4">
        <v>307</v>
      </c>
      <c r="C48" s="4">
        <v>2159</v>
      </c>
      <c r="D48" s="4">
        <v>1224</v>
      </c>
      <c r="E48" s="4">
        <v>898</v>
      </c>
      <c r="F48" s="4">
        <v>1199</v>
      </c>
      <c r="G48" s="4">
        <v>745</v>
      </c>
      <c r="H48" s="4">
        <v>1439</v>
      </c>
      <c r="I48" s="4">
        <v>1425</v>
      </c>
      <c r="J48" s="4">
        <v>936</v>
      </c>
      <c r="K48" s="4">
        <v>520</v>
      </c>
      <c r="L48" s="4">
        <v>417</v>
      </c>
      <c r="M48" s="4">
        <v>430</v>
      </c>
      <c r="N48" s="4">
        <f t="shared" si="0"/>
        <v>11699</v>
      </c>
      <c r="O48" s="4"/>
      <c r="P48" s="4"/>
    </row>
    <row r="49" spans="1:40">
      <c r="A49" s="2">
        <v>1993</v>
      </c>
      <c r="B49" s="4">
        <v>430</v>
      </c>
      <c r="C49" s="4">
        <v>361</v>
      </c>
      <c r="D49" s="4">
        <v>442</v>
      </c>
      <c r="E49" s="4">
        <v>387</v>
      </c>
      <c r="F49" s="4">
        <v>400</v>
      </c>
      <c r="G49" s="4">
        <f>387+192</f>
        <v>579</v>
      </c>
      <c r="H49" s="4">
        <f>399+1188</f>
        <v>1587</v>
      </c>
      <c r="I49" s="4">
        <f>400+919</f>
        <v>1319</v>
      </c>
      <c r="J49" s="4">
        <f>446+855</f>
        <v>1301</v>
      </c>
      <c r="K49" s="4">
        <f>461+354</f>
        <v>815</v>
      </c>
      <c r="L49" s="4">
        <v>446</v>
      </c>
      <c r="M49" s="4">
        <v>461</v>
      </c>
      <c r="N49" s="4">
        <f t="shared" si="0"/>
        <v>8528</v>
      </c>
      <c r="O49" s="4"/>
      <c r="P49" s="4"/>
    </row>
    <row r="50" spans="1:40">
      <c r="A50" s="6">
        <v>1994</v>
      </c>
      <c r="B50" s="7">
        <v>461</v>
      </c>
      <c r="C50" s="7">
        <v>417</v>
      </c>
      <c r="D50" s="7">
        <v>1977</v>
      </c>
      <c r="E50" s="7">
        <v>586</v>
      </c>
      <c r="F50" s="7">
        <v>865</v>
      </c>
      <c r="G50" s="7">
        <v>433</v>
      </c>
      <c r="H50" s="7">
        <v>400</v>
      </c>
      <c r="I50" s="7">
        <v>400</v>
      </c>
      <c r="J50" s="7">
        <v>387</v>
      </c>
      <c r="K50" s="7">
        <v>400</v>
      </c>
      <c r="L50" s="7">
        <v>387</v>
      </c>
      <c r="M50" s="7">
        <v>381</v>
      </c>
      <c r="N50" s="7">
        <f t="shared" si="0"/>
        <v>7094</v>
      </c>
      <c r="O50" s="7"/>
      <c r="P50" s="7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</row>
    <row r="51" spans="1:40">
      <c r="A51" s="6">
        <v>1995</v>
      </c>
      <c r="B51" s="7">
        <v>369</v>
      </c>
      <c r="C51" s="7">
        <v>333</v>
      </c>
      <c r="D51" s="7">
        <v>369</v>
      </c>
      <c r="E51" s="7">
        <v>357</v>
      </c>
      <c r="F51" s="7">
        <v>569</v>
      </c>
      <c r="G51" s="7">
        <v>1561</v>
      </c>
      <c r="H51" s="7">
        <v>3356</v>
      </c>
      <c r="I51" s="7">
        <v>369</v>
      </c>
      <c r="J51" s="7">
        <f>357+508</f>
        <v>865</v>
      </c>
      <c r="K51" s="7">
        <f>484+880</f>
        <v>1364</v>
      </c>
      <c r="L51" s="7">
        <f>476+847</f>
        <v>1323</v>
      </c>
      <c r="M51" s="7">
        <f>492+510</f>
        <v>1002</v>
      </c>
      <c r="N51" s="7">
        <f t="shared" ref="N51:N71" si="1">SUM(B51:M51)</f>
        <v>11837</v>
      </c>
      <c r="O51" s="7"/>
      <c r="P51" s="7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</row>
    <row r="52" spans="1:40">
      <c r="A52" s="2">
        <v>1996</v>
      </c>
      <c r="B52" s="4">
        <v>492</v>
      </c>
      <c r="C52" s="4">
        <v>460</v>
      </c>
      <c r="D52" s="4">
        <v>492</v>
      </c>
      <c r="E52" s="4">
        <v>476</v>
      </c>
      <c r="F52" s="4">
        <v>492</v>
      </c>
      <c r="G52" s="4">
        <v>476</v>
      </c>
      <c r="H52" s="4">
        <v>665</v>
      </c>
      <c r="I52" s="4">
        <v>838</v>
      </c>
      <c r="J52" s="4">
        <v>664</v>
      </c>
      <c r="K52" s="4">
        <v>492</v>
      </c>
      <c r="L52" s="4">
        <v>476</v>
      </c>
      <c r="M52" s="4">
        <v>492</v>
      </c>
      <c r="N52" s="4">
        <f t="shared" si="1"/>
        <v>6515</v>
      </c>
      <c r="O52" s="4"/>
      <c r="P52" s="4"/>
    </row>
    <row r="53" spans="1:40">
      <c r="A53" s="2">
        <v>1997</v>
      </c>
      <c r="B53" s="4">
        <v>492</v>
      </c>
      <c r="C53" s="4">
        <v>444</v>
      </c>
      <c r="D53" s="4">
        <v>492</v>
      </c>
      <c r="E53" s="4">
        <v>476</v>
      </c>
      <c r="F53" s="4">
        <v>492</v>
      </c>
      <c r="G53" s="4">
        <v>579</v>
      </c>
      <c r="H53" s="4">
        <v>1399</v>
      </c>
      <c r="I53" s="4">
        <v>998</v>
      </c>
      <c r="J53" s="4">
        <v>856</v>
      </c>
      <c r="K53" s="4">
        <v>649</v>
      </c>
      <c r="L53" s="4">
        <v>476</v>
      </c>
      <c r="M53" s="4">
        <v>492</v>
      </c>
      <c r="N53" s="4">
        <f t="shared" si="1"/>
        <v>7845</v>
      </c>
      <c r="O53" s="4"/>
      <c r="P53" s="4"/>
    </row>
    <row r="54" spans="1:40">
      <c r="A54" s="2">
        <v>1998</v>
      </c>
      <c r="B54" s="4">
        <v>492</v>
      </c>
      <c r="C54" s="4">
        <v>444</v>
      </c>
      <c r="D54" s="4">
        <v>492</v>
      </c>
      <c r="E54" s="4">
        <v>476</v>
      </c>
      <c r="F54" s="4">
        <v>492</v>
      </c>
      <c r="G54" s="4">
        <v>893</v>
      </c>
      <c r="H54" s="4">
        <v>1255</v>
      </c>
      <c r="I54" s="4">
        <v>1035</v>
      </c>
      <c r="J54" s="4">
        <v>818</v>
      </c>
      <c r="K54" s="4">
        <v>660</v>
      </c>
      <c r="L54" s="4">
        <v>642</v>
      </c>
      <c r="M54" s="4">
        <v>514</v>
      </c>
      <c r="N54" s="4">
        <f t="shared" si="1"/>
        <v>8213</v>
      </c>
      <c r="O54" s="4"/>
      <c r="P54" s="4"/>
    </row>
    <row r="55" spans="1:40">
      <c r="A55" s="2">
        <v>1999</v>
      </c>
      <c r="B55" s="5">
        <v>492</v>
      </c>
      <c r="C55" s="5">
        <v>444</v>
      </c>
      <c r="D55" s="5">
        <v>492</v>
      </c>
      <c r="E55" s="5">
        <v>476</v>
      </c>
      <c r="F55" s="5">
        <v>492</v>
      </c>
      <c r="G55" s="5">
        <v>504</v>
      </c>
      <c r="H55" s="5">
        <v>1641</v>
      </c>
      <c r="I55" s="5">
        <v>1332</v>
      </c>
      <c r="J55" s="5">
        <v>838</v>
      </c>
      <c r="K55" s="5">
        <v>638</v>
      </c>
      <c r="L55" s="5">
        <v>582</v>
      </c>
      <c r="M55" s="5">
        <v>478</v>
      </c>
      <c r="N55" s="4">
        <f t="shared" si="1"/>
        <v>8409</v>
      </c>
      <c r="O55" s="4"/>
      <c r="P55" s="4"/>
    </row>
    <row r="56" spans="1:40">
      <c r="A56" s="2">
        <v>2000</v>
      </c>
      <c r="B56" s="5">
        <v>369</v>
      </c>
      <c r="C56" s="5">
        <v>345</v>
      </c>
      <c r="D56" s="5">
        <v>369</v>
      </c>
      <c r="E56" s="5">
        <v>357</v>
      </c>
      <c r="F56" s="5">
        <v>369</v>
      </c>
      <c r="G56" s="5">
        <v>931</v>
      </c>
      <c r="H56" s="5">
        <v>1023</v>
      </c>
      <c r="I56" s="5">
        <v>886</v>
      </c>
      <c r="J56" s="5">
        <v>636</v>
      </c>
      <c r="K56" s="5">
        <v>665</v>
      </c>
      <c r="L56" s="5">
        <v>512</v>
      </c>
      <c r="M56" s="5">
        <v>369</v>
      </c>
      <c r="N56" s="4">
        <f t="shared" si="1"/>
        <v>6831</v>
      </c>
      <c r="O56" s="4"/>
      <c r="P56" s="4"/>
    </row>
    <row r="57" spans="1:40">
      <c r="A57" s="2">
        <v>2001</v>
      </c>
      <c r="B57" s="5">
        <v>369</v>
      </c>
      <c r="C57" s="5">
        <v>333</v>
      </c>
      <c r="D57" s="5">
        <v>369</v>
      </c>
      <c r="E57" s="5">
        <v>357</v>
      </c>
      <c r="F57" s="5">
        <v>371</v>
      </c>
      <c r="G57" s="5">
        <v>1113</v>
      </c>
      <c r="H57" s="5">
        <v>1152</v>
      </c>
      <c r="I57" s="5">
        <v>1021</v>
      </c>
      <c r="J57" s="5">
        <v>482</v>
      </c>
      <c r="K57" s="5">
        <v>430</v>
      </c>
      <c r="L57" s="5">
        <v>417</v>
      </c>
      <c r="M57" s="5">
        <v>430</v>
      </c>
      <c r="N57" s="4">
        <f t="shared" si="1"/>
        <v>6844</v>
      </c>
      <c r="O57" s="4"/>
      <c r="P57" s="4"/>
    </row>
    <row r="58" spans="1:40">
      <c r="A58" s="2">
        <v>2002</v>
      </c>
      <c r="B58" s="3">
        <v>430</v>
      </c>
      <c r="C58" s="3">
        <v>389</v>
      </c>
      <c r="D58" s="3">
        <v>397</v>
      </c>
      <c r="E58" s="3">
        <v>357</v>
      </c>
      <c r="F58" s="3">
        <v>369</v>
      </c>
      <c r="G58" s="3">
        <v>357</v>
      </c>
      <c r="H58" s="3">
        <v>369</v>
      </c>
      <c r="I58" s="3">
        <v>369</v>
      </c>
      <c r="J58" s="3">
        <v>357</v>
      </c>
      <c r="K58" s="3">
        <v>369</v>
      </c>
      <c r="L58" s="3">
        <v>357</v>
      </c>
      <c r="M58" s="3">
        <v>369</v>
      </c>
      <c r="N58" s="4">
        <f t="shared" si="1"/>
        <v>4489</v>
      </c>
      <c r="O58" s="4"/>
      <c r="P58" s="4"/>
    </row>
    <row r="59" spans="1:40">
      <c r="A59" s="2">
        <v>2003</v>
      </c>
      <c r="B59" s="5">
        <v>369</v>
      </c>
      <c r="C59" s="5">
        <v>333</v>
      </c>
      <c r="D59" s="5">
        <v>369</v>
      </c>
      <c r="E59" s="5">
        <v>357</v>
      </c>
      <c r="F59" s="5">
        <v>428</v>
      </c>
      <c r="G59" s="5">
        <v>417</v>
      </c>
      <c r="H59" s="5">
        <v>430</v>
      </c>
      <c r="I59" s="5">
        <v>327</v>
      </c>
      <c r="J59" s="5">
        <v>298</v>
      </c>
      <c r="K59" s="5">
        <v>307</v>
      </c>
      <c r="L59" s="5">
        <v>298</v>
      </c>
      <c r="M59" s="5">
        <v>307</v>
      </c>
      <c r="N59" s="4">
        <f t="shared" si="1"/>
        <v>4240</v>
      </c>
      <c r="O59" s="4"/>
      <c r="P59" s="4"/>
    </row>
    <row r="60" spans="1:40">
      <c r="A60" s="2">
        <v>2004</v>
      </c>
      <c r="B60" s="11">
        <v>307</v>
      </c>
      <c r="C60" s="10">
        <v>288</v>
      </c>
      <c r="D60" s="10">
        <v>307</v>
      </c>
      <c r="E60" s="10">
        <v>298</v>
      </c>
      <c r="F60" s="10">
        <v>307</v>
      </c>
      <c r="G60" s="10">
        <v>298</v>
      </c>
      <c r="H60" s="10">
        <v>307</v>
      </c>
      <c r="I60" s="10">
        <v>307</v>
      </c>
      <c r="J60" s="10">
        <v>298</v>
      </c>
      <c r="K60" s="10">
        <v>307</v>
      </c>
      <c r="L60" s="10">
        <v>298</v>
      </c>
      <c r="M60" s="10">
        <v>307</v>
      </c>
      <c r="N60" s="4">
        <f t="shared" si="1"/>
        <v>3629</v>
      </c>
      <c r="O60" s="4"/>
      <c r="P60" s="4"/>
    </row>
    <row r="61" spans="1:40">
      <c r="A61" s="2">
        <v>2005</v>
      </c>
      <c r="B61" s="11">
        <v>307</v>
      </c>
      <c r="C61" s="10">
        <v>278</v>
      </c>
      <c r="D61" s="10">
        <v>307</v>
      </c>
      <c r="E61" s="10">
        <v>298</v>
      </c>
      <c r="F61" s="10">
        <f>308+89</f>
        <v>397</v>
      </c>
      <c r="G61" s="10">
        <v>298</v>
      </c>
      <c r="H61" s="10">
        <v>307</v>
      </c>
      <c r="I61" s="10">
        <v>307</v>
      </c>
      <c r="J61" s="4">
        <v>298</v>
      </c>
      <c r="K61" s="4">
        <v>307</v>
      </c>
      <c r="L61" s="4">
        <v>298</v>
      </c>
      <c r="M61" s="4">
        <v>307</v>
      </c>
      <c r="N61" s="4">
        <f t="shared" si="1"/>
        <v>3709</v>
      </c>
      <c r="O61" s="4"/>
      <c r="P61" s="4"/>
    </row>
    <row r="62" spans="1:40">
      <c r="A62" s="1">
        <v>2006</v>
      </c>
      <c r="B62" s="5">
        <v>307</v>
      </c>
      <c r="C62" s="3">
        <v>333</v>
      </c>
      <c r="D62" s="4">
        <v>369</v>
      </c>
      <c r="E62" s="4">
        <v>357</v>
      </c>
      <c r="F62" s="4">
        <v>369</v>
      </c>
      <c r="G62" s="4">
        <v>357</v>
      </c>
      <c r="H62" s="4">
        <v>369</v>
      </c>
      <c r="I62" s="4">
        <v>369</v>
      </c>
      <c r="J62" s="4">
        <v>357</v>
      </c>
      <c r="K62" s="4">
        <v>369</v>
      </c>
      <c r="L62" s="4">
        <v>357</v>
      </c>
      <c r="M62" s="4">
        <v>369</v>
      </c>
      <c r="N62" s="4">
        <f t="shared" si="1"/>
        <v>4282</v>
      </c>
      <c r="O62" s="4"/>
      <c r="P62" s="4"/>
    </row>
    <row r="63" spans="1:40">
      <c r="A63" s="1">
        <v>2007</v>
      </c>
      <c r="B63" s="5">
        <v>369</v>
      </c>
      <c r="C63" s="3">
        <v>321</v>
      </c>
      <c r="D63" s="4">
        <v>369</v>
      </c>
      <c r="E63" s="4">
        <v>357</v>
      </c>
      <c r="F63" s="4">
        <v>1254</v>
      </c>
      <c r="G63" s="4">
        <v>1073</v>
      </c>
      <c r="H63" s="4">
        <v>482</v>
      </c>
      <c r="I63" s="4">
        <v>430</v>
      </c>
      <c r="J63" s="4">
        <v>417</v>
      </c>
      <c r="K63" s="4">
        <v>430</v>
      </c>
      <c r="L63" s="4">
        <v>305</v>
      </c>
      <c r="M63" s="4">
        <v>369</v>
      </c>
      <c r="N63" s="4">
        <f t="shared" si="1"/>
        <v>6176</v>
      </c>
      <c r="O63" s="4"/>
      <c r="P63" s="4"/>
    </row>
    <row r="64" spans="1:40">
      <c r="A64" s="1">
        <v>2008</v>
      </c>
      <c r="B64" s="5">
        <v>307</v>
      </c>
      <c r="C64" s="3">
        <v>288</v>
      </c>
      <c r="D64" s="4">
        <v>307</v>
      </c>
      <c r="E64" s="4">
        <v>298</v>
      </c>
      <c r="F64" s="4">
        <v>307</v>
      </c>
      <c r="G64" s="4">
        <v>298</v>
      </c>
      <c r="H64" s="4">
        <v>307</v>
      </c>
      <c r="I64" s="4">
        <v>1961</v>
      </c>
      <c r="J64" s="4">
        <v>2255</v>
      </c>
      <c r="K64" s="4">
        <v>387</v>
      </c>
      <c r="L64" s="4">
        <v>298</v>
      </c>
      <c r="M64" s="4">
        <v>266</v>
      </c>
      <c r="N64" s="4">
        <f t="shared" si="1"/>
        <v>7279</v>
      </c>
      <c r="O64" s="4"/>
      <c r="P64" s="4"/>
    </row>
    <row r="65" spans="1:16">
      <c r="A65" s="1">
        <v>2009</v>
      </c>
      <c r="B65" s="5">
        <v>246</v>
      </c>
      <c r="C65" s="3">
        <v>256</v>
      </c>
      <c r="D65" s="4">
        <v>307</v>
      </c>
      <c r="E65" s="4">
        <v>337</v>
      </c>
      <c r="F65" s="4">
        <v>1547</v>
      </c>
      <c r="G65" s="4">
        <v>1401</v>
      </c>
      <c r="H65" s="4">
        <v>314</v>
      </c>
      <c r="I65" s="4">
        <v>307</v>
      </c>
      <c r="J65" s="4">
        <v>298</v>
      </c>
      <c r="K65" s="4">
        <v>307</v>
      </c>
      <c r="L65" s="4">
        <v>298</v>
      </c>
      <c r="M65" s="4">
        <v>1886</v>
      </c>
      <c r="N65" s="4">
        <f t="shared" si="1"/>
        <v>7504</v>
      </c>
      <c r="O65" s="4"/>
      <c r="P65" s="4"/>
    </row>
    <row r="66" spans="1:16">
      <c r="A66" s="1">
        <v>2010</v>
      </c>
      <c r="B66" s="5">
        <v>246</v>
      </c>
      <c r="C66" s="3">
        <v>222</v>
      </c>
      <c r="D66" s="4">
        <v>246</v>
      </c>
      <c r="E66" s="4">
        <v>595</v>
      </c>
      <c r="F66" s="4">
        <v>505</v>
      </c>
      <c r="G66" s="4">
        <v>723</v>
      </c>
      <c r="H66" s="4">
        <v>3122</v>
      </c>
      <c r="I66" s="4">
        <v>3323</v>
      </c>
      <c r="J66" s="4">
        <v>499</v>
      </c>
      <c r="K66" s="4">
        <v>455</v>
      </c>
      <c r="L66" s="4">
        <v>303</v>
      </c>
      <c r="M66" s="4">
        <v>307</v>
      </c>
      <c r="N66" s="4">
        <f t="shared" si="1"/>
        <v>10546</v>
      </c>
      <c r="O66" s="4"/>
      <c r="P66" s="4"/>
    </row>
    <row r="67" spans="1:16">
      <c r="A67" s="1">
        <v>2011</v>
      </c>
      <c r="B67" s="5">
        <v>307</v>
      </c>
      <c r="C67" s="3">
        <v>278</v>
      </c>
      <c r="D67" s="4">
        <v>307</v>
      </c>
      <c r="E67" s="4">
        <v>278</v>
      </c>
      <c r="F67" s="4">
        <v>246</v>
      </c>
      <c r="G67" s="4">
        <v>1319</v>
      </c>
      <c r="H67" s="4">
        <v>1192</v>
      </c>
      <c r="I67" s="4">
        <v>246</v>
      </c>
      <c r="J67" s="4">
        <v>1228</v>
      </c>
      <c r="K67" s="4">
        <v>2945</v>
      </c>
      <c r="L67" s="4">
        <v>2249</v>
      </c>
      <c r="M67" s="4">
        <v>1494</v>
      </c>
      <c r="N67" s="4">
        <f t="shared" si="1"/>
        <v>12089</v>
      </c>
      <c r="O67" s="4"/>
      <c r="P67" s="4"/>
    </row>
    <row r="68" spans="1:16">
      <c r="A68" s="1">
        <v>2012</v>
      </c>
      <c r="B68" s="5">
        <v>585.1</v>
      </c>
      <c r="C68" s="12">
        <v>559.29999999999995</v>
      </c>
      <c r="D68" s="4">
        <v>491.9</v>
      </c>
      <c r="E68" s="4">
        <v>476</v>
      </c>
      <c r="F68" s="4">
        <v>315.3</v>
      </c>
      <c r="G68" s="4">
        <v>59.5</v>
      </c>
      <c r="H68" s="4">
        <v>61.5</v>
      </c>
      <c r="I68" s="4">
        <v>61.7</v>
      </c>
      <c r="J68" s="4">
        <v>59.51</v>
      </c>
      <c r="K68" s="4">
        <v>62</v>
      </c>
      <c r="L68" s="4">
        <v>60</v>
      </c>
      <c r="M68" s="4">
        <v>61.5</v>
      </c>
      <c r="N68" s="4">
        <f t="shared" si="1"/>
        <v>2853.3100000000004</v>
      </c>
      <c r="O68" s="4"/>
      <c r="P68" s="4"/>
    </row>
    <row r="69" spans="1:16">
      <c r="A69" s="1">
        <v>2013</v>
      </c>
      <c r="B69" s="5">
        <v>61.5</v>
      </c>
      <c r="C69" s="3">
        <v>119</v>
      </c>
      <c r="D69" s="4">
        <v>228.1</v>
      </c>
      <c r="E69" s="4">
        <v>345.1</v>
      </c>
      <c r="F69" s="4">
        <v>430.4</v>
      </c>
      <c r="G69" s="4">
        <v>226</v>
      </c>
      <c r="H69" s="4">
        <v>63.5</v>
      </c>
      <c r="I69" s="4">
        <v>61.5</v>
      </c>
      <c r="J69" s="4">
        <v>60</v>
      </c>
      <c r="K69" s="4">
        <v>62</v>
      </c>
      <c r="L69" s="4">
        <v>60</v>
      </c>
      <c r="M69" s="4">
        <v>62</v>
      </c>
      <c r="N69" s="4">
        <f t="shared" si="1"/>
        <v>1779.1</v>
      </c>
      <c r="O69" s="4"/>
      <c r="P69" s="4"/>
    </row>
    <row r="70" spans="1:16">
      <c r="A70" s="1">
        <v>2014</v>
      </c>
      <c r="B70" s="5">
        <v>123</v>
      </c>
      <c r="C70" s="3">
        <v>161</v>
      </c>
      <c r="D70" s="4">
        <v>307</v>
      </c>
      <c r="E70" s="4">
        <v>353</v>
      </c>
      <c r="F70" s="4">
        <v>339</v>
      </c>
      <c r="G70" s="4">
        <v>313</v>
      </c>
      <c r="H70" s="4">
        <v>186</v>
      </c>
      <c r="I70" s="4">
        <v>123</v>
      </c>
      <c r="J70" s="4">
        <v>135</v>
      </c>
      <c r="K70" s="4">
        <v>185</v>
      </c>
      <c r="L70" s="4">
        <v>179</v>
      </c>
      <c r="M70" s="4">
        <v>260</v>
      </c>
      <c r="N70" s="4">
        <f t="shared" si="1"/>
        <v>2664</v>
      </c>
      <c r="O70" s="4"/>
      <c r="P70" s="4"/>
    </row>
    <row r="71" spans="1:16">
      <c r="A71" s="1">
        <v>2015</v>
      </c>
      <c r="B71" s="5">
        <v>307</v>
      </c>
      <c r="C71" s="3">
        <v>333</v>
      </c>
      <c r="D71" s="4">
        <v>425</v>
      </c>
      <c r="E71" s="4">
        <v>456</v>
      </c>
      <c r="F71" s="4">
        <v>817</v>
      </c>
      <c r="G71" s="4">
        <v>2184</v>
      </c>
      <c r="H71" s="4">
        <v>442</v>
      </c>
      <c r="I71" s="4">
        <v>123</v>
      </c>
      <c r="J71" s="4">
        <v>119</v>
      </c>
      <c r="K71" s="4">
        <v>123</v>
      </c>
      <c r="L71" s="4">
        <v>119</v>
      </c>
      <c r="M71" s="4">
        <v>123</v>
      </c>
      <c r="N71" s="4">
        <f t="shared" si="1"/>
        <v>5571</v>
      </c>
      <c r="O71" s="4"/>
      <c r="P71" s="4"/>
    </row>
    <row r="72" spans="1:16">
      <c r="A72" s="1">
        <v>2016</v>
      </c>
      <c r="B72" s="5">
        <v>123</v>
      </c>
      <c r="C72" s="3">
        <v>202</v>
      </c>
      <c r="D72" s="4">
        <v>369</v>
      </c>
      <c r="E72" s="4">
        <v>1273</v>
      </c>
      <c r="F72" s="4">
        <v>1365</v>
      </c>
      <c r="G72" s="4">
        <v>183</v>
      </c>
      <c r="H72" s="4">
        <v>266</v>
      </c>
      <c r="I72" s="4">
        <v>133</v>
      </c>
      <c r="J72" s="4">
        <v>119</v>
      </c>
      <c r="K72" s="4">
        <v>123</v>
      </c>
      <c r="L72" s="4">
        <v>119</v>
      </c>
      <c r="M72" s="4">
        <v>123</v>
      </c>
      <c r="N72" s="4">
        <f t="shared" ref="N72" si="2">SUM(B72:M72)</f>
        <v>4398</v>
      </c>
      <c r="O72" s="4"/>
      <c r="P72" s="4"/>
    </row>
    <row r="73" spans="1:16">
      <c r="A73" s="1">
        <v>2017</v>
      </c>
      <c r="B73" s="5">
        <v>165</v>
      </c>
      <c r="C73" s="3">
        <v>333</v>
      </c>
      <c r="D73" s="4">
        <v>530</v>
      </c>
      <c r="E73" s="4">
        <v>557</v>
      </c>
      <c r="F73" s="4">
        <v>592</v>
      </c>
      <c r="G73" s="4">
        <v>1478</v>
      </c>
      <c r="H73" s="4">
        <v>226</v>
      </c>
      <c r="I73" s="4">
        <v>123</v>
      </c>
      <c r="J73" s="4">
        <v>119</v>
      </c>
      <c r="K73" s="4">
        <v>123</v>
      </c>
      <c r="L73" s="4">
        <v>149</v>
      </c>
      <c r="M73" s="4">
        <v>185</v>
      </c>
      <c r="N73" s="4">
        <f t="shared" ref="N73" si="3">SUM(B73:M73)</f>
        <v>4580</v>
      </c>
      <c r="O73" s="4"/>
      <c r="P73" s="4"/>
    </row>
    <row r="74" spans="1:16">
      <c r="A74" s="1">
        <v>2018</v>
      </c>
      <c r="B74" s="5">
        <v>185</v>
      </c>
      <c r="C74" s="3">
        <v>167</v>
      </c>
      <c r="D74" s="4">
        <v>369</v>
      </c>
      <c r="E74" s="4">
        <v>655</v>
      </c>
      <c r="F74" s="4">
        <v>586</v>
      </c>
      <c r="G74" s="4">
        <v>564</v>
      </c>
      <c r="H74" s="4">
        <v>323</v>
      </c>
      <c r="I74" s="4">
        <v>242</v>
      </c>
      <c r="J74" s="4">
        <v>119</v>
      </c>
      <c r="K74" s="4">
        <v>123</v>
      </c>
      <c r="L74" s="4">
        <v>119</v>
      </c>
      <c r="M74" s="4">
        <v>123</v>
      </c>
      <c r="N74" s="4">
        <f t="shared" ref="N74" si="4">SUM(B74:M74)</f>
        <v>3575</v>
      </c>
      <c r="O74" s="4"/>
      <c r="P74" s="4"/>
    </row>
    <row r="75" spans="1:16">
      <c r="A75" s="1">
        <v>2019</v>
      </c>
      <c r="B75" s="5">
        <v>264</v>
      </c>
      <c r="C75" s="3">
        <v>278</v>
      </c>
      <c r="D75" s="4">
        <v>740</v>
      </c>
      <c r="E75" s="4">
        <v>714</v>
      </c>
      <c r="F75" s="4">
        <v>621</v>
      </c>
      <c r="G75" s="4">
        <v>377</v>
      </c>
      <c r="H75" s="4">
        <v>149</v>
      </c>
      <c r="I75" s="4">
        <v>242</v>
      </c>
      <c r="J75" s="4">
        <v>135</v>
      </c>
      <c r="K75" s="4">
        <v>123</v>
      </c>
      <c r="L75" s="4">
        <v>198</v>
      </c>
      <c r="M75" s="4">
        <v>149</v>
      </c>
      <c r="N75" s="4">
        <f t="shared" ref="N75" si="5">SUM(B75:M75)</f>
        <v>3990</v>
      </c>
      <c r="O75" s="4"/>
      <c r="P75" s="4"/>
    </row>
    <row r="76" spans="1:16">
      <c r="A76" s="1">
        <v>2020</v>
      </c>
      <c r="B76" s="5">
        <v>244</v>
      </c>
      <c r="C76" s="3">
        <v>434</v>
      </c>
      <c r="D76" s="4">
        <v>722</v>
      </c>
      <c r="E76" s="4">
        <v>680</v>
      </c>
      <c r="F76" s="4">
        <v>585</v>
      </c>
      <c r="G76" s="4">
        <v>167</v>
      </c>
      <c r="H76" s="4">
        <v>333</v>
      </c>
      <c r="I76" s="4">
        <v>123</v>
      </c>
      <c r="J76" s="4">
        <v>119</v>
      </c>
      <c r="K76" s="4">
        <v>123</v>
      </c>
      <c r="L76" s="4">
        <v>119</v>
      </c>
      <c r="M76" s="4">
        <v>123</v>
      </c>
      <c r="N76" s="4">
        <f t="shared" ref="N76" si="6">SUM(B76:M76)</f>
        <v>3772</v>
      </c>
      <c r="O76" s="4"/>
      <c r="P76" s="4"/>
    </row>
    <row r="77" spans="1:16">
      <c r="A77" s="1">
        <v>2021</v>
      </c>
      <c r="B77" s="4">
        <v>123</v>
      </c>
      <c r="C77" s="4">
        <v>123</v>
      </c>
      <c r="D77" s="4">
        <v>198</v>
      </c>
      <c r="E77" s="4">
        <v>327</v>
      </c>
      <c r="F77" s="4">
        <v>532</v>
      </c>
      <c r="G77" s="4">
        <v>262</v>
      </c>
      <c r="H77" s="4">
        <v>123</v>
      </c>
      <c r="I77" s="4">
        <v>123</v>
      </c>
      <c r="J77" s="4">
        <v>119</v>
      </c>
      <c r="K77" s="4">
        <v>123</v>
      </c>
      <c r="L77" s="4">
        <v>119</v>
      </c>
      <c r="M77" s="4">
        <v>123</v>
      </c>
      <c r="N77" s="4">
        <f>SUM(B77:M77)</f>
        <v>2295</v>
      </c>
      <c r="O77" s="4"/>
      <c r="P77" s="4"/>
    </row>
    <row r="78" spans="1:16">
      <c r="A78" s="1">
        <v>2022</v>
      </c>
      <c r="B78" s="4">
        <v>123</v>
      </c>
      <c r="C78" s="4">
        <v>111</v>
      </c>
      <c r="D78" s="4">
        <v>143</v>
      </c>
      <c r="E78" s="4">
        <v>127</v>
      </c>
      <c r="F78" s="4">
        <v>139</v>
      </c>
      <c r="G78" s="4">
        <v>119</v>
      </c>
      <c r="H78" s="1">
        <v>123</v>
      </c>
      <c r="I78" s="4">
        <v>123</v>
      </c>
      <c r="J78" s="4">
        <v>119</v>
      </c>
      <c r="K78" s="4">
        <v>123</v>
      </c>
      <c r="L78" s="4">
        <v>119</v>
      </c>
      <c r="M78" s="4">
        <v>123</v>
      </c>
      <c r="N78" s="4">
        <f t="shared" ref="N78:N81" si="7">SUM(B78:M78)</f>
        <v>1492</v>
      </c>
      <c r="O78" s="4"/>
      <c r="P78" s="4"/>
    </row>
    <row r="79" spans="1:16">
      <c r="A79" s="1">
        <v>2023</v>
      </c>
      <c r="B79" s="4">
        <v>123</v>
      </c>
      <c r="C79" s="4">
        <v>111</v>
      </c>
      <c r="D79" s="4">
        <v>123</v>
      </c>
      <c r="E79" s="4">
        <v>119</v>
      </c>
      <c r="F79" s="4">
        <v>123</v>
      </c>
      <c r="G79" s="4">
        <v>288</v>
      </c>
      <c r="H79" s="4">
        <v>165</v>
      </c>
      <c r="I79" s="4">
        <v>123</v>
      </c>
      <c r="J79" s="4">
        <v>119</v>
      </c>
      <c r="K79" s="4">
        <v>123</v>
      </c>
      <c r="L79" s="4">
        <v>119</v>
      </c>
      <c r="M79" s="4">
        <v>123</v>
      </c>
      <c r="N79" s="4">
        <f t="shared" si="7"/>
        <v>1659</v>
      </c>
      <c r="O79" s="4"/>
      <c r="P79" s="4"/>
    </row>
    <row r="80" spans="1:16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>
        <f t="shared" si="7"/>
        <v>0</v>
      </c>
      <c r="O80" s="4"/>
      <c r="P80" s="4"/>
    </row>
    <row r="81" spans="2:16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>
        <f t="shared" si="7"/>
        <v>0</v>
      </c>
      <c r="O81" s="4"/>
      <c r="P81" s="4"/>
    </row>
    <row r="82" spans="2:16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</row>
    <row r="83" spans="2:16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</row>
    <row r="84" spans="2:16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</row>
  </sheetData>
  <mergeCells count="2">
    <mergeCell ref="A2:N2"/>
    <mergeCell ref="A3:N3"/>
  </mergeCells>
  <phoneticPr fontId="0" type="noConversion"/>
  <pageMargins left="0.5" right="0.3" top="0.5" bottom="0.5" header="0" footer="0"/>
  <pageSetup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2017-02-07T15:32:09Z</cp:lastPrinted>
  <dcterms:created xsi:type="dcterms:W3CDTF">2005-01-25T13:19:35Z</dcterms:created>
  <dcterms:modified xsi:type="dcterms:W3CDTF">2024-01-10T14:12:07Z</dcterms:modified>
</cp:coreProperties>
</file>