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drawings/drawing5.xml" ContentType="application/vnd.openxmlformats-officedocument.drawing+xml"/>
  <Override PartName="/xl/comments3.xml" ContentType="application/vnd.openxmlformats-officedocument.spreadsheetml.comments+xml"/>
  <Override PartName="/xl/threadedComments/threadedComment3.xml" ContentType="application/vnd.ms-excel.threadedcomment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omments4.xml" ContentType="application/vnd.openxmlformats-officedocument.spreadsheetml.comments+xml"/>
  <Override PartName="/xl/threadedComments/threadedComment4.xml" ContentType="application/vnd.ms-excel.threadedcomments+xml"/>
  <Override PartName="/xl/drawings/drawing10.xml" ContentType="application/vnd.openxmlformats-officedocument.drawing+xml"/>
  <Override PartName="/xl/comments5.xml" ContentType="application/vnd.openxmlformats-officedocument.spreadsheetml.comments+xml"/>
  <Override PartName="/xl/threadedComments/threadedComment5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tndnrnas01.stone.ne.gov\Share\WaterPlanning\Republican\Projects\RRCAAnnualUpdate\2023\DataReceived\11BureauofReclamation\CanalData\"/>
    </mc:Choice>
  </mc:AlternateContent>
  <xr:revisionPtr revIDLastSave="0" documentId="13_ncr:1_{E158A62F-327A-4F25-BFF3-94A925B46D2A}" xr6:coauthVersionLast="47" xr6:coauthVersionMax="47" xr10:uidLastSave="{00000000-0000-0000-0000-000000000000}"/>
  <bookViews>
    <workbookView xWindow="28680" yWindow="-120" windowWidth="29040" windowHeight="15840" tabRatio="879" activeTab="4" xr2:uid="{00000000-000D-0000-FFFF-FFFF00000000}"/>
  </bookViews>
  <sheets>
    <sheet name="culb-no-use" sheetId="32" r:id="rId1"/>
    <sheet name="culb" sheetId="7" r:id="rId2"/>
    <sheet name="mk drift-no-use" sheetId="34" r:id="rId3"/>
    <sheet name="mk drift" sheetId="21" r:id="rId4"/>
    <sheet name="bartley" sheetId="3" r:id="rId5"/>
    <sheet name="red wil-no-use" sheetId="35" r:id="rId6"/>
    <sheet name="red wil" sheetId="26" r:id="rId7"/>
    <sheet name="camb" sheetId="5" r:id="rId8"/>
    <sheet name="fr cam sum" sheetId="12" r:id="rId9"/>
    <sheet name="frnklin" sheetId="14" r:id="rId10"/>
    <sheet name="nap" sheetId="24" r:id="rId11"/>
    <sheet name="frnk pmp" sheetId="13" r:id="rId12"/>
    <sheet name="sup" sheetId="29" r:id="rId13"/>
    <sheet name="ne-bost sum" sheetId="4" r:id="rId14"/>
    <sheet name="cout ne" sheetId="31" r:id="rId15"/>
    <sheet name="almena-no-use" sheetId="33" r:id="rId16"/>
    <sheet name="almena" sheetId="2" r:id="rId17"/>
    <sheet name="kirwin" sheetId="17" r:id="rId18"/>
    <sheet name="osb" sheetId="25" r:id="rId19"/>
    <sheet name="ks abov" sheetId="18" r:id="rId20"/>
    <sheet name="ks below" sheetId="19" r:id="rId21"/>
    <sheet name="ks-bost sum" sheetId="20" r:id="rId22"/>
    <sheet name="gln elder" sheetId="16" r:id="rId23"/>
    <sheet name="mirdan" sheetId="23" r:id="rId24"/>
    <sheet name="Fullerton" sheetId="15" r:id="rId25"/>
    <sheet name="twn lps sum" sheetId="30" r:id="rId26"/>
    <sheet name="ainsworth" sheetId="1" r:id="rId27"/>
    <sheet name="mir flts" sheetId="22" r:id="rId28"/>
  </sheets>
  <definedNames>
    <definedName name="_xlnm.Print_Area" localSheetId="22">'gln elder'!$A$1:$O$34</definedName>
    <definedName name="_xlnm.Print_Are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18" i="3" l="1"/>
  <c r="K9" i="12"/>
  <c r="K9" i="20"/>
  <c r="K9" i="4"/>
  <c r="B28" i="16" l="1"/>
  <c r="L28" i="35" l="1"/>
  <c r="K28" i="35"/>
  <c r="I28" i="35"/>
  <c r="H28" i="35"/>
  <c r="F28" i="35"/>
  <c r="D28" i="35"/>
  <c r="C28" i="35"/>
  <c r="B28" i="35"/>
  <c r="M27" i="35"/>
  <c r="H27" i="35"/>
  <c r="J27" i="35" s="1"/>
  <c r="E27" i="35"/>
  <c r="G27" i="35" s="1"/>
  <c r="M26" i="35"/>
  <c r="J26" i="35"/>
  <c r="H26" i="35"/>
  <c r="E26" i="35"/>
  <c r="G26" i="35" s="1"/>
  <c r="M25" i="35"/>
  <c r="H25" i="35"/>
  <c r="J25" i="35" s="1"/>
  <c r="E25" i="35"/>
  <c r="G25" i="35" s="1"/>
  <c r="M24" i="35"/>
  <c r="J24" i="35"/>
  <c r="H24" i="35"/>
  <c r="E24" i="35"/>
  <c r="G24" i="35" s="1"/>
  <c r="M23" i="35"/>
  <c r="H23" i="35"/>
  <c r="J23" i="35" s="1"/>
  <c r="E23" i="35"/>
  <c r="G23" i="35" s="1"/>
  <c r="M22" i="35"/>
  <c r="J22" i="35"/>
  <c r="H22" i="35"/>
  <c r="E22" i="35"/>
  <c r="G22" i="35" s="1"/>
  <c r="M21" i="35"/>
  <c r="H21" i="35"/>
  <c r="J21" i="35" s="1"/>
  <c r="E21" i="35"/>
  <c r="G21" i="35" s="1"/>
  <c r="M20" i="35"/>
  <c r="J20" i="35"/>
  <c r="H20" i="35"/>
  <c r="E20" i="35"/>
  <c r="G20" i="35" s="1"/>
  <c r="M19" i="35"/>
  <c r="H19" i="35"/>
  <c r="J19" i="35" s="1"/>
  <c r="E19" i="35"/>
  <c r="G19" i="35" s="1"/>
  <c r="M18" i="35"/>
  <c r="J18" i="35"/>
  <c r="H18" i="35"/>
  <c r="E18" i="35"/>
  <c r="G18" i="35" s="1"/>
  <c r="M17" i="35"/>
  <c r="M28" i="35" s="1"/>
  <c r="H17" i="35"/>
  <c r="J17" i="35" s="1"/>
  <c r="E17" i="35"/>
  <c r="G17" i="35" s="1"/>
  <c r="M16" i="35"/>
  <c r="J16" i="35"/>
  <c r="H16" i="35"/>
  <c r="E16" i="35"/>
  <c r="E28" i="35" s="1"/>
  <c r="L28" i="34"/>
  <c r="K28" i="34"/>
  <c r="I28" i="34"/>
  <c r="F28" i="34"/>
  <c r="D28" i="34"/>
  <c r="C28" i="34"/>
  <c r="B28" i="34"/>
  <c r="M27" i="34"/>
  <c r="H27" i="34"/>
  <c r="J27" i="34" s="1"/>
  <c r="G27" i="34"/>
  <c r="E27" i="34"/>
  <c r="M26" i="34"/>
  <c r="H26" i="34"/>
  <c r="J26" i="34" s="1"/>
  <c r="E26" i="34"/>
  <c r="G26" i="34" s="1"/>
  <c r="M25" i="34"/>
  <c r="H25" i="34"/>
  <c r="J25" i="34" s="1"/>
  <c r="G25" i="34"/>
  <c r="E25" i="34"/>
  <c r="M24" i="34"/>
  <c r="H24" i="34"/>
  <c r="J24" i="34" s="1"/>
  <c r="E24" i="34"/>
  <c r="G24" i="34" s="1"/>
  <c r="M23" i="34"/>
  <c r="H23" i="34"/>
  <c r="J23" i="34" s="1"/>
  <c r="G23" i="34"/>
  <c r="E23" i="34"/>
  <c r="M22" i="34"/>
  <c r="H22" i="34"/>
  <c r="J22" i="34" s="1"/>
  <c r="E22" i="34"/>
  <c r="G22" i="34" s="1"/>
  <c r="M21" i="34"/>
  <c r="H21" i="34"/>
  <c r="J21" i="34" s="1"/>
  <c r="G21" i="34"/>
  <c r="E21" i="34"/>
  <c r="M20" i="34"/>
  <c r="H20" i="34"/>
  <c r="J20" i="34" s="1"/>
  <c r="E20" i="34"/>
  <c r="G20" i="34" s="1"/>
  <c r="M19" i="34"/>
  <c r="H19" i="34"/>
  <c r="J19" i="34" s="1"/>
  <c r="G19" i="34"/>
  <c r="E19" i="34"/>
  <c r="M18" i="34"/>
  <c r="H18" i="34"/>
  <c r="J18" i="34" s="1"/>
  <c r="E18" i="34"/>
  <c r="G18" i="34" s="1"/>
  <c r="M17" i="34"/>
  <c r="M28" i="34" s="1"/>
  <c r="H17" i="34"/>
  <c r="J17" i="34" s="1"/>
  <c r="G17" i="34"/>
  <c r="E17" i="34"/>
  <c r="M16" i="34"/>
  <c r="H16" i="34"/>
  <c r="H28" i="34" s="1"/>
  <c r="E16" i="34"/>
  <c r="E28" i="34" s="1"/>
  <c r="L28" i="33"/>
  <c r="K28" i="33"/>
  <c r="I28" i="33"/>
  <c r="H28" i="33"/>
  <c r="F28" i="33"/>
  <c r="D28" i="33"/>
  <c r="C28" i="33"/>
  <c r="B28" i="33"/>
  <c r="M27" i="33"/>
  <c r="J27" i="33"/>
  <c r="E27" i="33"/>
  <c r="G27" i="33" s="1"/>
  <c r="M26" i="33"/>
  <c r="J26" i="33"/>
  <c r="E26" i="33"/>
  <c r="G26" i="33" s="1"/>
  <c r="M25" i="33"/>
  <c r="J25" i="33"/>
  <c r="E25" i="33"/>
  <c r="G25" i="33" s="1"/>
  <c r="M24" i="33"/>
  <c r="J24" i="33"/>
  <c r="E24" i="33"/>
  <c r="G24" i="33" s="1"/>
  <c r="M23" i="33"/>
  <c r="J23" i="33"/>
  <c r="E23" i="33"/>
  <c r="G23" i="33" s="1"/>
  <c r="M22" i="33"/>
  <c r="J22" i="33"/>
  <c r="E22" i="33"/>
  <c r="G22" i="33" s="1"/>
  <c r="M21" i="33"/>
  <c r="J21" i="33"/>
  <c r="E21" i="33"/>
  <c r="G21" i="33" s="1"/>
  <c r="M20" i="33"/>
  <c r="J20" i="33"/>
  <c r="E20" i="33"/>
  <c r="G20" i="33" s="1"/>
  <c r="M19" i="33"/>
  <c r="J19" i="33"/>
  <c r="G19" i="33"/>
  <c r="E19" i="33"/>
  <c r="M18" i="33"/>
  <c r="J18" i="33"/>
  <c r="E18" i="33"/>
  <c r="G18" i="33" s="1"/>
  <c r="M17" i="33"/>
  <c r="J17" i="33"/>
  <c r="G17" i="33"/>
  <c r="E17" i="33"/>
  <c r="M16" i="33"/>
  <c r="J16" i="33"/>
  <c r="E16" i="33"/>
  <c r="E28" i="33" s="1"/>
  <c r="N28" i="32"/>
  <c r="L28" i="32"/>
  <c r="K28" i="32"/>
  <c r="I28" i="32"/>
  <c r="H28" i="32"/>
  <c r="F28" i="32"/>
  <c r="D28" i="32"/>
  <c r="C28" i="32"/>
  <c r="B28" i="32"/>
  <c r="M27" i="32"/>
  <c r="J27" i="32"/>
  <c r="E27" i="32"/>
  <c r="G27" i="32" s="1"/>
  <c r="M26" i="32"/>
  <c r="J26" i="32"/>
  <c r="E26" i="32"/>
  <c r="G26" i="32" s="1"/>
  <c r="M25" i="32"/>
  <c r="J25" i="32"/>
  <c r="G25" i="32"/>
  <c r="E25" i="32"/>
  <c r="M24" i="32"/>
  <c r="J24" i="32"/>
  <c r="E24" i="32"/>
  <c r="G24" i="32" s="1"/>
  <c r="M23" i="32"/>
  <c r="J23" i="32"/>
  <c r="G23" i="32"/>
  <c r="E23" i="32"/>
  <c r="M22" i="32"/>
  <c r="J22" i="32"/>
  <c r="G22" i="32"/>
  <c r="E22" i="32"/>
  <c r="M21" i="32"/>
  <c r="J21" i="32"/>
  <c r="G21" i="32"/>
  <c r="E21" i="32"/>
  <c r="M20" i="32"/>
  <c r="J20" i="32"/>
  <c r="G20" i="32"/>
  <c r="E20" i="32"/>
  <c r="M19" i="32"/>
  <c r="J19" i="32"/>
  <c r="G19" i="32"/>
  <c r="E19" i="32"/>
  <c r="M18" i="32"/>
  <c r="J18" i="32"/>
  <c r="E18" i="32"/>
  <c r="G18" i="32" s="1"/>
  <c r="M17" i="32"/>
  <c r="J17" i="32"/>
  <c r="E17" i="32"/>
  <c r="G17" i="32" s="1"/>
  <c r="M16" i="32"/>
  <c r="M28" i="32" s="1"/>
  <c r="J16" i="32"/>
  <c r="E16" i="32"/>
  <c r="E28" i="32" s="1"/>
  <c r="J22" i="22"/>
  <c r="J22" i="25"/>
  <c r="H22" i="3"/>
  <c r="G28" i="35" l="1"/>
  <c r="J28" i="35"/>
  <c r="G16" i="35"/>
  <c r="G28" i="34"/>
  <c r="J28" i="34"/>
  <c r="G16" i="34"/>
  <c r="J16" i="34"/>
  <c r="G28" i="33"/>
  <c r="M28" i="33"/>
  <c r="J28" i="33"/>
  <c r="G16" i="33"/>
  <c r="G28" i="32"/>
  <c r="J28" i="32"/>
  <c r="G16" i="32"/>
  <c r="J28" i="16" l="1"/>
  <c r="F28" i="16"/>
  <c r="G28" i="16"/>
  <c r="H28" i="16"/>
  <c r="I28" i="16"/>
  <c r="I28" i="21" l="1"/>
  <c r="K9" i="30"/>
  <c r="C17" i="16" l="1"/>
  <c r="C18" i="16"/>
  <c r="C19" i="16"/>
  <c r="C20" i="16"/>
  <c r="C27" i="16"/>
  <c r="C16" i="16"/>
  <c r="D17" i="4" l="1"/>
  <c r="D18" i="4"/>
  <c r="D19" i="4"/>
  <c r="D20" i="4"/>
  <c r="D21" i="4"/>
  <c r="D22" i="4"/>
  <c r="D23" i="4"/>
  <c r="D24" i="4"/>
  <c r="D25" i="4"/>
  <c r="D26" i="4"/>
  <c r="D27" i="4"/>
  <c r="C17" i="4"/>
  <c r="C18" i="4"/>
  <c r="C19" i="4"/>
  <c r="C20" i="4"/>
  <c r="C21" i="4"/>
  <c r="C22" i="4"/>
  <c r="C23" i="4"/>
  <c r="C24" i="4"/>
  <c r="C25" i="4"/>
  <c r="C26" i="4"/>
  <c r="C27" i="4"/>
  <c r="C16" i="4"/>
  <c r="D16" i="4"/>
  <c r="I17" i="4" l="1"/>
  <c r="I18" i="4"/>
  <c r="I19" i="4"/>
  <c r="I20" i="4"/>
  <c r="I21" i="4"/>
  <c r="I22" i="4"/>
  <c r="I23" i="4"/>
  <c r="I24" i="4"/>
  <c r="I25" i="4"/>
  <c r="I26" i="4"/>
  <c r="I27" i="4"/>
  <c r="I16" i="4"/>
  <c r="L17" i="12"/>
  <c r="L18" i="12"/>
  <c r="L19" i="12"/>
  <c r="L20" i="12"/>
  <c r="L21" i="12"/>
  <c r="L22" i="12"/>
  <c r="L23" i="12"/>
  <c r="L24" i="12"/>
  <c r="L25" i="12"/>
  <c r="L26" i="12"/>
  <c r="L27" i="12"/>
  <c r="L16" i="12"/>
  <c r="K17" i="12"/>
  <c r="K18" i="12"/>
  <c r="K19" i="12"/>
  <c r="K20" i="12"/>
  <c r="K21" i="12"/>
  <c r="K22" i="12"/>
  <c r="K23" i="12"/>
  <c r="K24" i="12"/>
  <c r="K25" i="12"/>
  <c r="K26" i="12"/>
  <c r="K27" i="12"/>
  <c r="K16" i="12"/>
  <c r="I17" i="12"/>
  <c r="I18" i="12"/>
  <c r="I19" i="12"/>
  <c r="I20" i="12"/>
  <c r="I21" i="12"/>
  <c r="I22" i="12"/>
  <c r="I23" i="12"/>
  <c r="I24" i="12"/>
  <c r="I25" i="12"/>
  <c r="I26" i="12"/>
  <c r="I27" i="12"/>
  <c r="I16" i="12"/>
  <c r="F17" i="12"/>
  <c r="F18" i="12"/>
  <c r="F19" i="12"/>
  <c r="F20" i="12"/>
  <c r="F21" i="12"/>
  <c r="F22" i="12"/>
  <c r="F23" i="12"/>
  <c r="F24" i="12"/>
  <c r="F25" i="12"/>
  <c r="F26" i="12"/>
  <c r="F27" i="12"/>
  <c r="F16" i="12"/>
  <c r="B27" i="12"/>
  <c r="B26" i="12"/>
  <c r="B25" i="12"/>
  <c r="B24" i="12"/>
  <c r="B23" i="12"/>
  <c r="B22" i="12"/>
  <c r="B21" i="12"/>
  <c r="B20" i="12"/>
  <c r="B19" i="12"/>
  <c r="B18" i="12"/>
  <c r="B17" i="12"/>
  <c r="B16" i="12"/>
  <c r="D17" i="12"/>
  <c r="D18" i="12"/>
  <c r="D19" i="12"/>
  <c r="D20" i="12"/>
  <c r="D21" i="12"/>
  <c r="D22" i="12"/>
  <c r="D23" i="12"/>
  <c r="D24" i="12"/>
  <c r="D25" i="12"/>
  <c r="D26" i="12"/>
  <c r="D27" i="12"/>
  <c r="D16" i="12"/>
  <c r="C17" i="12"/>
  <c r="C18" i="12"/>
  <c r="C19" i="12"/>
  <c r="C20" i="12"/>
  <c r="C21" i="12"/>
  <c r="C22" i="12"/>
  <c r="C23" i="12"/>
  <c r="C24" i="12"/>
  <c r="C25" i="12"/>
  <c r="C26" i="12"/>
  <c r="C27" i="12"/>
  <c r="C16" i="12"/>
  <c r="E20" i="12" l="1"/>
  <c r="M22" i="12"/>
  <c r="I28" i="4"/>
  <c r="J17" i="18"/>
  <c r="J18" i="18"/>
  <c r="J19" i="18"/>
  <c r="J20" i="18"/>
  <c r="J21" i="18"/>
  <c r="J22" i="18"/>
  <c r="J23" i="18"/>
  <c r="J24" i="18"/>
  <c r="J25" i="18"/>
  <c r="J26" i="18"/>
  <c r="J27" i="18"/>
  <c r="J23" i="2" l="1"/>
  <c r="B27" i="4" l="1"/>
  <c r="B26" i="4"/>
  <c r="B25" i="4"/>
  <c r="B24" i="4"/>
  <c r="B23" i="4"/>
  <c r="B22" i="4"/>
  <c r="B21" i="4"/>
  <c r="B20" i="4"/>
  <c r="B19" i="4"/>
  <c r="B18" i="4"/>
  <c r="B17" i="4"/>
  <c r="B16" i="4"/>
  <c r="L17" i="4" l="1"/>
  <c r="L18" i="4"/>
  <c r="L19" i="4"/>
  <c r="L20" i="4"/>
  <c r="L21" i="4"/>
  <c r="L22" i="4"/>
  <c r="L23" i="4"/>
  <c r="L24" i="4"/>
  <c r="L25" i="4"/>
  <c r="L26" i="4"/>
  <c r="L27" i="4"/>
  <c r="L16" i="4"/>
  <c r="K17" i="4"/>
  <c r="K18" i="4"/>
  <c r="M18" i="4" s="1"/>
  <c r="K19" i="4"/>
  <c r="K20" i="4"/>
  <c r="K21" i="4"/>
  <c r="K22" i="4"/>
  <c r="K23" i="4"/>
  <c r="K24" i="4"/>
  <c r="K25" i="4"/>
  <c r="K26" i="4"/>
  <c r="K27" i="4"/>
  <c r="K16" i="4"/>
  <c r="H17" i="4"/>
  <c r="H18" i="4"/>
  <c r="H19" i="4"/>
  <c r="H20" i="4"/>
  <c r="H21" i="4"/>
  <c r="H22" i="4"/>
  <c r="H23" i="4"/>
  <c r="H24" i="4"/>
  <c r="H25" i="4"/>
  <c r="H26" i="4"/>
  <c r="H27" i="4"/>
  <c r="H16" i="4"/>
  <c r="E16" i="4"/>
  <c r="F16" i="4"/>
  <c r="E17" i="4"/>
  <c r="F17" i="4"/>
  <c r="E18" i="4"/>
  <c r="F18" i="4"/>
  <c r="E19" i="4"/>
  <c r="F19" i="4"/>
  <c r="E20" i="4"/>
  <c r="F20" i="4"/>
  <c r="E21" i="4"/>
  <c r="F21" i="4"/>
  <c r="E22" i="4"/>
  <c r="F22" i="4"/>
  <c r="E23" i="4"/>
  <c r="F23" i="4"/>
  <c r="E24" i="4"/>
  <c r="F24" i="4"/>
  <c r="E25" i="4"/>
  <c r="F25" i="4"/>
  <c r="E26" i="4"/>
  <c r="F26" i="4"/>
  <c r="E27" i="4"/>
  <c r="F27" i="4"/>
  <c r="C28" i="4"/>
  <c r="D28" i="4"/>
  <c r="J20" i="4" l="1"/>
  <c r="M20" i="4"/>
  <c r="M19" i="4"/>
  <c r="N19" i="4" s="1"/>
  <c r="M25" i="4"/>
  <c r="N25" i="4" s="1"/>
  <c r="J22" i="4"/>
  <c r="M22" i="4"/>
  <c r="N22" i="4" s="1"/>
  <c r="J25" i="4"/>
  <c r="J18" i="4"/>
  <c r="M26" i="4"/>
  <c r="N26" i="4" s="1"/>
  <c r="J27" i="4"/>
  <c r="J26" i="4"/>
  <c r="M17" i="4"/>
  <c r="N17" i="4" s="1"/>
  <c r="G18" i="4"/>
  <c r="G27" i="4"/>
  <c r="G20" i="4"/>
  <c r="M24" i="4"/>
  <c r="N24" i="4" s="1"/>
  <c r="J21" i="4"/>
  <c r="M23" i="4"/>
  <c r="N23" i="4" s="1"/>
  <c r="G26" i="4"/>
  <c r="G21" i="4"/>
  <c r="M27" i="4"/>
  <c r="N27" i="4" s="1"/>
  <c r="J19" i="4"/>
  <c r="J17" i="4"/>
  <c r="M21" i="4"/>
  <c r="N21" i="4" s="1"/>
  <c r="J23" i="4"/>
  <c r="M16" i="4"/>
  <c r="G22" i="4"/>
  <c r="G25" i="4"/>
  <c r="G17" i="4"/>
  <c r="J24" i="4"/>
  <c r="G23" i="4"/>
  <c r="J16" i="4"/>
  <c r="E28" i="4"/>
  <c r="G19" i="4"/>
  <c r="G16" i="4"/>
  <c r="G24" i="4"/>
  <c r="N18" i="4"/>
  <c r="N20" i="4"/>
  <c r="M28" i="4" l="1"/>
  <c r="N28" i="4" s="1"/>
  <c r="N16" i="4"/>
  <c r="E29" i="4" l="1"/>
  <c r="E30" i="4"/>
  <c r="M29" i="4"/>
  <c r="M30" i="4"/>
  <c r="E21" i="23"/>
  <c r="D22" i="18" l="1"/>
  <c r="H20" i="5" l="1"/>
  <c r="J20" i="5" s="1"/>
  <c r="D21" i="18" l="1"/>
  <c r="E22" i="31"/>
  <c r="G22" i="31" s="1"/>
  <c r="E23" i="31"/>
  <c r="G23" i="31" s="1"/>
  <c r="E16" i="31"/>
  <c r="G16" i="31" s="1"/>
  <c r="J16" i="31"/>
  <c r="M16" i="31"/>
  <c r="N16" i="31" s="1"/>
  <c r="E17" i="31"/>
  <c r="G17" i="31" s="1"/>
  <c r="J17" i="31"/>
  <c r="M17" i="31"/>
  <c r="N17" i="31" s="1"/>
  <c r="E18" i="31"/>
  <c r="G18" i="31" s="1"/>
  <c r="J18" i="31"/>
  <c r="M18" i="31"/>
  <c r="N18" i="31" s="1"/>
  <c r="E19" i="31"/>
  <c r="G19" i="31" s="1"/>
  <c r="J19" i="31"/>
  <c r="M19" i="31"/>
  <c r="N19" i="31" s="1"/>
  <c r="E20" i="31"/>
  <c r="G20" i="31" s="1"/>
  <c r="J20" i="31"/>
  <c r="M20" i="31"/>
  <c r="N20" i="31" s="1"/>
  <c r="E21" i="31"/>
  <c r="G21" i="31" s="1"/>
  <c r="J21" i="31"/>
  <c r="M21" i="31"/>
  <c r="N21" i="31" s="1"/>
  <c r="J22" i="31"/>
  <c r="M22" i="31"/>
  <c r="N22" i="31" s="1"/>
  <c r="J23" i="31"/>
  <c r="M23" i="31"/>
  <c r="N23" i="31" s="1"/>
  <c r="E24" i="31"/>
  <c r="G24" i="31" s="1"/>
  <c r="J24" i="31"/>
  <c r="M24" i="31"/>
  <c r="N24" i="31" s="1"/>
  <c r="E25" i="31"/>
  <c r="G25" i="31" s="1"/>
  <c r="J25" i="31"/>
  <c r="M25" i="31"/>
  <c r="N25" i="31" s="1"/>
  <c r="E26" i="31"/>
  <c r="G26" i="31" s="1"/>
  <c r="J26" i="31"/>
  <c r="M26" i="31"/>
  <c r="N26" i="31" s="1"/>
  <c r="E27" i="31"/>
  <c r="G27" i="31" s="1"/>
  <c r="J27" i="31"/>
  <c r="M27" i="31"/>
  <c r="N27" i="31" s="1"/>
  <c r="B28" i="31"/>
  <c r="C28" i="31"/>
  <c r="D28" i="31"/>
  <c r="F28" i="31"/>
  <c r="F29" i="31" s="1"/>
  <c r="H28" i="31"/>
  <c r="H29" i="31" s="1"/>
  <c r="I28" i="31"/>
  <c r="I29" i="31" s="1"/>
  <c r="K28" i="31"/>
  <c r="K29" i="31" s="1"/>
  <c r="L28" i="31"/>
  <c r="L29" i="31" s="1"/>
  <c r="J21" i="7"/>
  <c r="J20" i="7"/>
  <c r="J22" i="2"/>
  <c r="E22" i="2"/>
  <c r="G22" i="2" s="1"/>
  <c r="E16" i="2"/>
  <c r="G16" i="2" s="1"/>
  <c r="E17" i="2"/>
  <c r="E18" i="2"/>
  <c r="G18" i="2" s="1"/>
  <c r="E19" i="2"/>
  <c r="G19" i="2" s="1"/>
  <c r="E20" i="2"/>
  <c r="G20" i="2" s="1"/>
  <c r="E21" i="2"/>
  <c r="G21" i="2" s="1"/>
  <c r="E23" i="2"/>
  <c r="G23" i="2" s="1"/>
  <c r="E24" i="2"/>
  <c r="G24" i="2" s="1"/>
  <c r="E25" i="2"/>
  <c r="G25" i="2" s="1"/>
  <c r="E26" i="2"/>
  <c r="G26" i="2" s="1"/>
  <c r="E27" i="2"/>
  <c r="G27" i="2" s="1"/>
  <c r="L28" i="7"/>
  <c r="L29" i="7" s="1"/>
  <c r="K28" i="7"/>
  <c r="K29" i="7" s="1"/>
  <c r="I28" i="7"/>
  <c r="I29" i="7" s="1"/>
  <c r="F28" i="7"/>
  <c r="F29" i="7" s="1"/>
  <c r="D28" i="7"/>
  <c r="C28" i="7"/>
  <c r="B28" i="7"/>
  <c r="M27" i="7"/>
  <c r="N27" i="7" s="1"/>
  <c r="J27" i="7"/>
  <c r="E27" i="7"/>
  <c r="M26" i="7"/>
  <c r="N26" i="7" s="1"/>
  <c r="J26" i="7"/>
  <c r="E26" i="7"/>
  <c r="M25" i="7"/>
  <c r="N25" i="7" s="1"/>
  <c r="J25" i="7"/>
  <c r="E25" i="7"/>
  <c r="M24" i="7"/>
  <c r="N24" i="7" s="1"/>
  <c r="J24" i="7"/>
  <c r="E24" i="7"/>
  <c r="G24" i="7" s="1"/>
  <c r="M23" i="7"/>
  <c r="N23" i="7" s="1"/>
  <c r="J23" i="7"/>
  <c r="E23" i="7"/>
  <c r="G23" i="7" s="1"/>
  <c r="M22" i="7"/>
  <c r="N22" i="7" s="1"/>
  <c r="J22" i="7"/>
  <c r="E22" i="7"/>
  <c r="G22" i="7" s="1"/>
  <c r="M21" i="7"/>
  <c r="N21" i="7" s="1"/>
  <c r="E21" i="7"/>
  <c r="G21" i="7" s="1"/>
  <c r="M20" i="7"/>
  <c r="N20" i="7" s="1"/>
  <c r="E20" i="7"/>
  <c r="M19" i="7"/>
  <c r="N19" i="7" s="1"/>
  <c r="J19" i="7"/>
  <c r="E19" i="7"/>
  <c r="M18" i="7"/>
  <c r="N18" i="7" s="1"/>
  <c r="J18" i="7"/>
  <c r="E18" i="7"/>
  <c r="M17" i="7"/>
  <c r="N17" i="7" s="1"/>
  <c r="J17" i="7"/>
  <c r="E17" i="7"/>
  <c r="G17" i="7" s="1"/>
  <c r="M16" i="7"/>
  <c r="J16" i="7"/>
  <c r="E16" i="7"/>
  <c r="L28" i="25"/>
  <c r="L29" i="25" s="1"/>
  <c r="K28" i="25"/>
  <c r="K29" i="25" s="1"/>
  <c r="I28" i="25"/>
  <c r="I29" i="25" s="1"/>
  <c r="F28" i="25"/>
  <c r="F29" i="25" s="1"/>
  <c r="D28" i="25"/>
  <c r="C28" i="25"/>
  <c r="B28" i="25"/>
  <c r="M27" i="25"/>
  <c r="N27" i="25" s="1"/>
  <c r="J27" i="25"/>
  <c r="E27" i="25"/>
  <c r="G27" i="25" s="1"/>
  <c r="M26" i="25"/>
  <c r="N26" i="25" s="1"/>
  <c r="J26" i="25"/>
  <c r="E26" i="25"/>
  <c r="G26" i="25" s="1"/>
  <c r="M25" i="25"/>
  <c r="N25" i="25" s="1"/>
  <c r="J25" i="25"/>
  <c r="E25" i="25"/>
  <c r="G25" i="25" s="1"/>
  <c r="M24" i="25"/>
  <c r="N24" i="25" s="1"/>
  <c r="J24" i="25"/>
  <c r="E24" i="25"/>
  <c r="G24" i="25" s="1"/>
  <c r="M23" i="25"/>
  <c r="N23" i="25" s="1"/>
  <c r="J23" i="25"/>
  <c r="E23" i="25"/>
  <c r="G23" i="25" s="1"/>
  <c r="M22" i="25"/>
  <c r="N22" i="25" s="1"/>
  <c r="E22" i="25"/>
  <c r="G22" i="25" s="1"/>
  <c r="M21" i="25"/>
  <c r="N21" i="25" s="1"/>
  <c r="J21" i="25"/>
  <c r="E21" i="25"/>
  <c r="G21" i="25" s="1"/>
  <c r="M20" i="25"/>
  <c r="N20" i="25" s="1"/>
  <c r="J20" i="25"/>
  <c r="E20" i="25"/>
  <c r="G20" i="25" s="1"/>
  <c r="M19" i="25"/>
  <c r="N19" i="25" s="1"/>
  <c r="J19" i="25"/>
  <c r="E19" i="25"/>
  <c r="G19" i="25" s="1"/>
  <c r="M18" i="25"/>
  <c r="N18" i="25" s="1"/>
  <c r="J18" i="25"/>
  <c r="E18" i="25"/>
  <c r="G18" i="25" s="1"/>
  <c r="M17" i="25"/>
  <c r="N17" i="25" s="1"/>
  <c r="J17" i="25"/>
  <c r="E17" i="25"/>
  <c r="G17" i="25" s="1"/>
  <c r="M16" i="25"/>
  <c r="N16" i="25" s="1"/>
  <c r="J16" i="25"/>
  <c r="E16" i="25"/>
  <c r="G16" i="25" s="1"/>
  <c r="L28" i="21"/>
  <c r="L29" i="21" s="1"/>
  <c r="K28" i="21"/>
  <c r="K29" i="21" s="1"/>
  <c r="I29" i="21"/>
  <c r="F28" i="21"/>
  <c r="F29" i="21" s="1"/>
  <c r="D28" i="21"/>
  <c r="C28" i="21"/>
  <c r="B28" i="21"/>
  <c r="M27" i="21"/>
  <c r="N27" i="21" s="1"/>
  <c r="H27" i="21"/>
  <c r="J27" i="21" s="1"/>
  <c r="E27" i="21"/>
  <c r="M26" i="21"/>
  <c r="N26" i="21" s="1"/>
  <c r="H26" i="21"/>
  <c r="J26" i="21" s="1"/>
  <c r="E26" i="21"/>
  <c r="M25" i="21"/>
  <c r="N25" i="21" s="1"/>
  <c r="H25" i="21"/>
  <c r="J25" i="21" s="1"/>
  <c r="E25" i="21"/>
  <c r="M24" i="21"/>
  <c r="N24" i="21" s="1"/>
  <c r="H24" i="21"/>
  <c r="J24" i="21" s="1"/>
  <c r="E24" i="21"/>
  <c r="M23" i="21"/>
  <c r="N23" i="21" s="1"/>
  <c r="H23" i="21"/>
  <c r="J23" i="21" s="1"/>
  <c r="E23" i="21"/>
  <c r="M22" i="21"/>
  <c r="N22" i="21" s="1"/>
  <c r="H22" i="21"/>
  <c r="J22" i="21" s="1"/>
  <c r="E22" i="21"/>
  <c r="M21" i="21"/>
  <c r="N21" i="21" s="1"/>
  <c r="H21" i="21"/>
  <c r="J21" i="21" s="1"/>
  <c r="E21" i="21"/>
  <c r="M20" i="21"/>
  <c r="N20" i="21" s="1"/>
  <c r="H20" i="21"/>
  <c r="E20" i="21"/>
  <c r="M19" i="21"/>
  <c r="N19" i="21" s="1"/>
  <c r="H19" i="21"/>
  <c r="J19" i="21" s="1"/>
  <c r="E19" i="21"/>
  <c r="M18" i="21"/>
  <c r="N18" i="21" s="1"/>
  <c r="H18" i="21"/>
  <c r="J18" i="21" s="1"/>
  <c r="E18" i="21"/>
  <c r="M17" i="21"/>
  <c r="N17" i="21" s="1"/>
  <c r="H17" i="21"/>
  <c r="J17" i="21" s="1"/>
  <c r="E17" i="21"/>
  <c r="M16" i="21"/>
  <c r="N16" i="21" s="1"/>
  <c r="H16" i="21"/>
  <c r="E16" i="21"/>
  <c r="L28" i="5"/>
  <c r="L29" i="5" s="1"/>
  <c r="K28" i="5"/>
  <c r="K29" i="5" s="1"/>
  <c r="I28" i="5"/>
  <c r="I29" i="5" s="1"/>
  <c r="F28" i="5"/>
  <c r="F29" i="5" s="1"/>
  <c r="D28" i="5"/>
  <c r="C28" i="5"/>
  <c r="B28" i="5"/>
  <c r="M27" i="5"/>
  <c r="N27" i="5" s="1"/>
  <c r="H27" i="5"/>
  <c r="J27" i="5" s="1"/>
  <c r="E27" i="5"/>
  <c r="M26" i="5"/>
  <c r="N26" i="5" s="1"/>
  <c r="H26" i="5"/>
  <c r="J26" i="5" s="1"/>
  <c r="E26" i="5"/>
  <c r="M25" i="5"/>
  <c r="N25" i="5" s="1"/>
  <c r="H25" i="5"/>
  <c r="J25" i="5" s="1"/>
  <c r="E25" i="5"/>
  <c r="M24" i="5"/>
  <c r="N24" i="5" s="1"/>
  <c r="H24" i="5"/>
  <c r="J24" i="5" s="1"/>
  <c r="E24" i="5"/>
  <c r="M23" i="5"/>
  <c r="N23" i="5" s="1"/>
  <c r="H23" i="5"/>
  <c r="J23" i="5" s="1"/>
  <c r="E23" i="5"/>
  <c r="M22" i="5"/>
  <c r="N22" i="5" s="1"/>
  <c r="H22" i="5"/>
  <c r="J22" i="5" s="1"/>
  <c r="E22" i="5"/>
  <c r="M21" i="5"/>
  <c r="N21" i="5" s="1"/>
  <c r="H21" i="5"/>
  <c r="J21" i="5" s="1"/>
  <c r="E21" i="5"/>
  <c r="M20" i="5"/>
  <c r="N20" i="5" s="1"/>
  <c r="E20" i="5"/>
  <c r="G20" i="5" s="1"/>
  <c r="M19" i="5"/>
  <c r="N19" i="5" s="1"/>
  <c r="H19" i="5"/>
  <c r="J19" i="5" s="1"/>
  <c r="E19" i="5"/>
  <c r="M18" i="5"/>
  <c r="N18" i="5" s="1"/>
  <c r="H18" i="5"/>
  <c r="J18" i="5" s="1"/>
  <c r="E18" i="5"/>
  <c r="M17" i="5"/>
  <c r="N17" i="5" s="1"/>
  <c r="H17" i="5"/>
  <c r="J17" i="5" s="1"/>
  <c r="E17" i="5"/>
  <c r="M16" i="5"/>
  <c r="H16" i="5"/>
  <c r="J16" i="5" s="1"/>
  <c r="E16" i="5"/>
  <c r="L28" i="3"/>
  <c r="K28" i="3"/>
  <c r="K29" i="3" s="1"/>
  <c r="I28" i="3"/>
  <c r="I29" i="3" s="1"/>
  <c r="F28" i="3"/>
  <c r="F29" i="3" s="1"/>
  <c r="D28" i="3"/>
  <c r="C28" i="3"/>
  <c r="B28" i="3"/>
  <c r="M27" i="3"/>
  <c r="N27" i="3" s="1"/>
  <c r="H27" i="3"/>
  <c r="J27" i="3" s="1"/>
  <c r="E27" i="3"/>
  <c r="M26" i="3"/>
  <c r="N26" i="3" s="1"/>
  <c r="H26" i="3"/>
  <c r="J26" i="3" s="1"/>
  <c r="E26" i="3"/>
  <c r="M25" i="3"/>
  <c r="N25" i="3" s="1"/>
  <c r="H25" i="3"/>
  <c r="J25" i="3" s="1"/>
  <c r="E25" i="3"/>
  <c r="M24" i="3"/>
  <c r="N24" i="3" s="1"/>
  <c r="H24" i="3"/>
  <c r="J24" i="3" s="1"/>
  <c r="E24" i="3"/>
  <c r="M23" i="3"/>
  <c r="N23" i="3" s="1"/>
  <c r="H23" i="3"/>
  <c r="J23" i="3" s="1"/>
  <c r="E23" i="3"/>
  <c r="M22" i="3"/>
  <c r="N22" i="3" s="1"/>
  <c r="J22" i="3"/>
  <c r="E22" i="3"/>
  <c r="M21" i="3"/>
  <c r="N21" i="3" s="1"/>
  <c r="H21" i="3"/>
  <c r="J21" i="3" s="1"/>
  <c r="E21" i="3"/>
  <c r="M20" i="3"/>
  <c r="N20" i="3" s="1"/>
  <c r="H20" i="3"/>
  <c r="J20" i="3" s="1"/>
  <c r="E20" i="3"/>
  <c r="M19" i="3"/>
  <c r="N19" i="3" s="1"/>
  <c r="H19" i="3"/>
  <c r="J19" i="3" s="1"/>
  <c r="E19" i="3"/>
  <c r="M18" i="3"/>
  <c r="N18" i="3" s="1"/>
  <c r="H18" i="3"/>
  <c r="J18" i="3" s="1"/>
  <c r="E18" i="3"/>
  <c r="M17" i="3"/>
  <c r="N17" i="3" s="1"/>
  <c r="H17" i="3"/>
  <c r="J17" i="3" s="1"/>
  <c r="E17" i="3"/>
  <c r="M16" i="3"/>
  <c r="N16" i="3" s="1"/>
  <c r="H16" i="3"/>
  <c r="J16" i="3" s="1"/>
  <c r="E16" i="3"/>
  <c r="L28" i="14"/>
  <c r="L29" i="14" s="1"/>
  <c r="L28" i="29"/>
  <c r="L29" i="29" s="1"/>
  <c r="K28" i="14"/>
  <c r="K28" i="13"/>
  <c r="K29" i="13" s="1"/>
  <c r="K28" i="24"/>
  <c r="K29" i="24" s="1"/>
  <c r="K28" i="29"/>
  <c r="K29" i="29" s="1"/>
  <c r="H28" i="14"/>
  <c r="H29" i="14" s="1"/>
  <c r="F28" i="14"/>
  <c r="F28" i="13"/>
  <c r="F29" i="13" s="1"/>
  <c r="F28" i="24"/>
  <c r="F29" i="24" s="1"/>
  <c r="F28" i="29"/>
  <c r="F29" i="29" s="1"/>
  <c r="B28" i="14"/>
  <c r="B28" i="13"/>
  <c r="B28" i="24"/>
  <c r="B28" i="29"/>
  <c r="M16" i="13"/>
  <c r="N16" i="13" s="1"/>
  <c r="M17" i="13"/>
  <c r="N17" i="13" s="1"/>
  <c r="M18" i="13"/>
  <c r="N18" i="13" s="1"/>
  <c r="M19" i="13"/>
  <c r="N19" i="13" s="1"/>
  <c r="M20" i="13"/>
  <c r="N20" i="13" s="1"/>
  <c r="M21" i="13"/>
  <c r="N21" i="13" s="1"/>
  <c r="M22" i="13"/>
  <c r="N22" i="13" s="1"/>
  <c r="M23" i="13"/>
  <c r="N23" i="13" s="1"/>
  <c r="M24" i="13"/>
  <c r="N24" i="13" s="1"/>
  <c r="M25" i="13"/>
  <c r="N25" i="13" s="1"/>
  <c r="M26" i="13"/>
  <c r="N26" i="13" s="1"/>
  <c r="M27" i="13"/>
  <c r="N27" i="13" s="1"/>
  <c r="E16" i="13"/>
  <c r="G16" i="13" s="1"/>
  <c r="E17" i="13"/>
  <c r="G17" i="13" s="1"/>
  <c r="E18" i="13"/>
  <c r="G18" i="13" s="1"/>
  <c r="E19" i="13"/>
  <c r="G19" i="13" s="1"/>
  <c r="E20" i="13"/>
  <c r="G20" i="13" s="1"/>
  <c r="E21" i="13"/>
  <c r="G21" i="13" s="1"/>
  <c r="E22" i="13"/>
  <c r="G22" i="13" s="1"/>
  <c r="E23" i="13"/>
  <c r="E24" i="13"/>
  <c r="G24" i="13" s="1"/>
  <c r="E25" i="13"/>
  <c r="G25" i="13" s="1"/>
  <c r="E26" i="13"/>
  <c r="G26" i="13" s="1"/>
  <c r="E27" i="13"/>
  <c r="G27" i="13" s="1"/>
  <c r="L28" i="13"/>
  <c r="H28" i="13"/>
  <c r="H29" i="13" s="1"/>
  <c r="I28" i="13"/>
  <c r="I29" i="13" s="1"/>
  <c r="D28" i="13"/>
  <c r="C28" i="13"/>
  <c r="J27" i="13"/>
  <c r="J26" i="13"/>
  <c r="J25" i="13"/>
  <c r="J24" i="13"/>
  <c r="J23" i="13"/>
  <c r="J22" i="13"/>
  <c r="J21" i="13"/>
  <c r="J20" i="13"/>
  <c r="J19" i="13"/>
  <c r="J18" i="13"/>
  <c r="J17" i="13"/>
  <c r="J16" i="13"/>
  <c r="M16" i="24"/>
  <c r="N16" i="24" s="1"/>
  <c r="M17" i="24"/>
  <c r="N17" i="24" s="1"/>
  <c r="M18" i="24"/>
  <c r="N18" i="24" s="1"/>
  <c r="M19" i="24"/>
  <c r="N19" i="24" s="1"/>
  <c r="M20" i="24"/>
  <c r="N20" i="24" s="1"/>
  <c r="M21" i="24"/>
  <c r="N21" i="24" s="1"/>
  <c r="M22" i="24"/>
  <c r="N22" i="24" s="1"/>
  <c r="M23" i="24"/>
  <c r="N23" i="24" s="1"/>
  <c r="M24" i="24"/>
  <c r="N24" i="24" s="1"/>
  <c r="M25" i="24"/>
  <c r="N25" i="24" s="1"/>
  <c r="M26" i="24"/>
  <c r="N26" i="24" s="1"/>
  <c r="M27" i="24"/>
  <c r="N27" i="24" s="1"/>
  <c r="E16" i="24"/>
  <c r="G16" i="24" s="1"/>
  <c r="E17" i="24"/>
  <c r="G17" i="24" s="1"/>
  <c r="E18" i="24"/>
  <c r="G18" i="24" s="1"/>
  <c r="E19" i="24"/>
  <c r="G19" i="24" s="1"/>
  <c r="E20" i="24"/>
  <c r="G20" i="24" s="1"/>
  <c r="E21" i="24"/>
  <c r="G21" i="24" s="1"/>
  <c r="E22" i="24"/>
  <c r="G22" i="24" s="1"/>
  <c r="E23" i="24"/>
  <c r="G23" i="24" s="1"/>
  <c r="E24" i="24"/>
  <c r="G24" i="24" s="1"/>
  <c r="E25" i="24"/>
  <c r="G25" i="24" s="1"/>
  <c r="E26" i="24"/>
  <c r="G26" i="24" s="1"/>
  <c r="E27" i="24"/>
  <c r="G27" i="24" s="1"/>
  <c r="L28" i="24"/>
  <c r="L29" i="24" s="1"/>
  <c r="H28" i="24"/>
  <c r="H29" i="24" s="1"/>
  <c r="I28" i="24"/>
  <c r="I29" i="24" s="1"/>
  <c r="D28" i="24"/>
  <c r="C28" i="24"/>
  <c r="J27" i="24"/>
  <c r="J26" i="24"/>
  <c r="J25" i="24"/>
  <c r="J24" i="24"/>
  <c r="J23" i="24"/>
  <c r="J22" i="24"/>
  <c r="J21" i="24"/>
  <c r="J20" i="24"/>
  <c r="J19" i="24"/>
  <c r="J18" i="24"/>
  <c r="J17" i="24"/>
  <c r="J16" i="24"/>
  <c r="M16" i="14"/>
  <c r="N16" i="14" s="1"/>
  <c r="M17" i="14"/>
  <c r="N17" i="14" s="1"/>
  <c r="M18" i="14"/>
  <c r="M19" i="14"/>
  <c r="N19" i="14" s="1"/>
  <c r="M20" i="14"/>
  <c r="N20" i="14" s="1"/>
  <c r="M21" i="14"/>
  <c r="N21" i="14" s="1"/>
  <c r="M22" i="14"/>
  <c r="N22" i="14" s="1"/>
  <c r="M23" i="14"/>
  <c r="N23" i="14" s="1"/>
  <c r="M24" i="14"/>
  <c r="N24" i="14" s="1"/>
  <c r="M25" i="14"/>
  <c r="N25" i="14" s="1"/>
  <c r="M26" i="14"/>
  <c r="N26" i="14" s="1"/>
  <c r="M27" i="14"/>
  <c r="N27" i="14" s="1"/>
  <c r="E16" i="14"/>
  <c r="G16" i="14" s="1"/>
  <c r="E17" i="14"/>
  <c r="G17" i="14" s="1"/>
  <c r="E18" i="14"/>
  <c r="G18" i="14" s="1"/>
  <c r="E19" i="14"/>
  <c r="G19" i="14" s="1"/>
  <c r="E20" i="14"/>
  <c r="G20" i="14" s="1"/>
  <c r="E21" i="14"/>
  <c r="G21" i="14" s="1"/>
  <c r="E22" i="14"/>
  <c r="G22" i="14" s="1"/>
  <c r="E23" i="14"/>
  <c r="G23" i="14" s="1"/>
  <c r="E24" i="14"/>
  <c r="G24" i="14" s="1"/>
  <c r="E25" i="14"/>
  <c r="G25" i="14" s="1"/>
  <c r="E26" i="14"/>
  <c r="G26" i="14" s="1"/>
  <c r="E27" i="14"/>
  <c r="G27" i="14" s="1"/>
  <c r="I28" i="14"/>
  <c r="I29" i="14" s="1"/>
  <c r="D28" i="14"/>
  <c r="C28" i="14"/>
  <c r="J27" i="14"/>
  <c r="J26" i="14"/>
  <c r="J25" i="14"/>
  <c r="J24" i="14"/>
  <c r="J23" i="14"/>
  <c r="J22" i="14"/>
  <c r="J21" i="14"/>
  <c r="J20" i="14"/>
  <c r="J19" i="14"/>
  <c r="N18" i="14"/>
  <c r="J18" i="14"/>
  <c r="J17" i="14"/>
  <c r="J16" i="14"/>
  <c r="M16" i="29"/>
  <c r="N16" i="29" s="1"/>
  <c r="M17" i="29"/>
  <c r="N17" i="29" s="1"/>
  <c r="M18" i="29"/>
  <c r="N18" i="29" s="1"/>
  <c r="M19" i="29"/>
  <c r="N19" i="29" s="1"/>
  <c r="M20" i="29"/>
  <c r="N20" i="29" s="1"/>
  <c r="M21" i="29"/>
  <c r="N21" i="29" s="1"/>
  <c r="M22" i="29"/>
  <c r="N22" i="29" s="1"/>
  <c r="M23" i="29"/>
  <c r="N23" i="29" s="1"/>
  <c r="M24" i="29"/>
  <c r="N24" i="29" s="1"/>
  <c r="M25" i="29"/>
  <c r="N25" i="29" s="1"/>
  <c r="M26" i="29"/>
  <c r="N26" i="29" s="1"/>
  <c r="M27" i="29"/>
  <c r="N27" i="29" s="1"/>
  <c r="E16" i="29"/>
  <c r="G16" i="29" s="1"/>
  <c r="E17" i="29"/>
  <c r="G17" i="29" s="1"/>
  <c r="E18" i="29"/>
  <c r="G18" i="29" s="1"/>
  <c r="E19" i="29"/>
  <c r="G19" i="29" s="1"/>
  <c r="E20" i="29"/>
  <c r="G20" i="29" s="1"/>
  <c r="E21" i="29"/>
  <c r="G21" i="29" s="1"/>
  <c r="E22" i="29"/>
  <c r="G22" i="29" s="1"/>
  <c r="E23" i="29"/>
  <c r="G23" i="29" s="1"/>
  <c r="E24" i="29"/>
  <c r="G24" i="29" s="1"/>
  <c r="E25" i="29"/>
  <c r="E26" i="29"/>
  <c r="G26" i="29" s="1"/>
  <c r="E27" i="29"/>
  <c r="G27" i="29" s="1"/>
  <c r="H28" i="29"/>
  <c r="I28" i="29"/>
  <c r="I29" i="29" s="1"/>
  <c r="D28" i="29"/>
  <c r="C28" i="29"/>
  <c r="J27" i="29"/>
  <c r="J26" i="29"/>
  <c r="J25" i="29"/>
  <c r="G25" i="29"/>
  <c r="J24" i="29"/>
  <c r="J23" i="29"/>
  <c r="J22" i="29"/>
  <c r="J21" i="29"/>
  <c r="J20" i="29"/>
  <c r="J19" i="29"/>
  <c r="J18" i="29"/>
  <c r="J17" i="29"/>
  <c r="J16" i="29"/>
  <c r="M16" i="12"/>
  <c r="N16" i="12" s="1"/>
  <c r="M17" i="12"/>
  <c r="N17" i="12" s="1"/>
  <c r="M18" i="12"/>
  <c r="N18" i="12" s="1"/>
  <c r="M19" i="12"/>
  <c r="N19" i="12" s="1"/>
  <c r="M20" i="12"/>
  <c r="N20" i="12" s="1"/>
  <c r="M21" i="12"/>
  <c r="N21" i="12" s="1"/>
  <c r="N22" i="12"/>
  <c r="M23" i="12"/>
  <c r="N23" i="12" s="1"/>
  <c r="M24" i="12"/>
  <c r="N24" i="12" s="1"/>
  <c r="M25" i="12"/>
  <c r="N25" i="12" s="1"/>
  <c r="M26" i="12"/>
  <c r="N26" i="12" s="1"/>
  <c r="M27" i="12"/>
  <c r="N27" i="12" s="1"/>
  <c r="E16" i="12"/>
  <c r="E17" i="12"/>
  <c r="E18" i="12"/>
  <c r="E19" i="12"/>
  <c r="E21" i="12"/>
  <c r="E22" i="12"/>
  <c r="E23" i="12"/>
  <c r="E24" i="12"/>
  <c r="E25" i="12"/>
  <c r="E26" i="12"/>
  <c r="E27" i="12"/>
  <c r="L28" i="12"/>
  <c r="L29" i="12" s="1"/>
  <c r="K28" i="12"/>
  <c r="K29" i="12" s="1"/>
  <c r="H16" i="12"/>
  <c r="J16" i="12" s="1"/>
  <c r="H17" i="12"/>
  <c r="H18" i="12"/>
  <c r="J18" i="12" s="1"/>
  <c r="H19" i="12"/>
  <c r="J19" i="12" s="1"/>
  <c r="H20" i="12"/>
  <c r="J20" i="12" s="1"/>
  <c r="H21" i="12"/>
  <c r="J21" i="12" s="1"/>
  <c r="H22" i="12"/>
  <c r="J22" i="12" s="1"/>
  <c r="H23" i="12"/>
  <c r="J23" i="12" s="1"/>
  <c r="H24" i="12"/>
  <c r="J24" i="12" s="1"/>
  <c r="H25" i="12"/>
  <c r="J25" i="12" s="1"/>
  <c r="H26" i="12"/>
  <c r="J26" i="12" s="1"/>
  <c r="H27" i="12"/>
  <c r="J27" i="12" s="1"/>
  <c r="I28" i="12"/>
  <c r="I29" i="12" s="1"/>
  <c r="F28" i="12"/>
  <c r="F29" i="12" s="1"/>
  <c r="D28" i="12"/>
  <c r="C28" i="12"/>
  <c r="B28" i="12"/>
  <c r="M16" i="26"/>
  <c r="M17" i="26"/>
  <c r="N17" i="26" s="1"/>
  <c r="M18" i="26"/>
  <c r="N18" i="26" s="1"/>
  <c r="M19" i="26"/>
  <c r="N19" i="26" s="1"/>
  <c r="M20" i="26"/>
  <c r="N20" i="26" s="1"/>
  <c r="M21" i="26"/>
  <c r="N21" i="26" s="1"/>
  <c r="M22" i="26"/>
  <c r="N22" i="26" s="1"/>
  <c r="M23" i="26"/>
  <c r="N23" i="26" s="1"/>
  <c r="M24" i="26"/>
  <c r="N24" i="26" s="1"/>
  <c r="M25" i="26"/>
  <c r="N25" i="26" s="1"/>
  <c r="M26" i="26"/>
  <c r="N26" i="26" s="1"/>
  <c r="M27" i="26"/>
  <c r="N27" i="26" s="1"/>
  <c r="E16" i="26"/>
  <c r="E17" i="26"/>
  <c r="E18" i="26"/>
  <c r="E19" i="26"/>
  <c r="E20" i="26"/>
  <c r="E21" i="26"/>
  <c r="E22" i="26"/>
  <c r="E23" i="26"/>
  <c r="E24" i="26"/>
  <c r="E25" i="26"/>
  <c r="E26" i="26"/>
  <c r="E27" i="26"/>
  <c r="L28" i="26"/>
  <c r="L29" i="26" s="1"/>
  <c r="K28" i="26"/>
  <c r="K29" i="26" s="1"/>
  <c r="H16" i="26"/>
  <c r="J16" i="26" s="1"/>
  <c r="H17" i="26"/>
  <c r="G17" i="26" s="1"/>
  <c r="H18" i="26"/>
  <c r="H19" i="26"/>
  <c r="J19" i="26" s="1"/>
  <c r="H20" i="26"/>
  <c r="J20" i="26" s="1"/>
  <c r="H21" i="26"/>
  <c r="J21" i="26" s="1"/>
  <c r="H22" i="26"/>
  <c r="J22" i="26" s="1"/>
  <c r="H23" i="26"/>
  <c r="J23" i="26" s="1"/>
  <c r="H24" i="26"/>
  <c r="J24" i="26" s="1"/>
  <c r="H25" i="26"/>
  <c r="H26" i="26"/>
  <c r="J26" i="26" s="1"/>
  <c r="H27" i="26"/>
  <c r="J27" i="26" s="1"/>
  <c r="I28" i="26"/>
  <c r="I29" i="26" s="1"/>
  <c r="F28" i="26"/>
  <c r="F29" i="26" s="1"/>
  <c r="D28" i="26"/>
  <c r="C28" i="26"/>
  <c r="B28" i="26"/>
  <c r="M16" i="17"/>
  <c r="N16" i="17" s="1"/>
  <c r="M17" i="17"/>
  <c r="N17" i="17" s="1"/>
  <c r="M18" i="17"/>
  <c r="N18" i="17" s="1"/>
  <c r="M19" i="17"/>
  <c r="N19" i="17" s="1"/>
  <c r="M20" i="17"/>
  <c r="N20" i="17" s="1"/>
  <c r="M21" i="17"/>
  <c r="N21" i="17" s="1"/>
  <c r="M22" i="17"/>
  <c r="N22" i="17" s="1"/>
  <c r="M23" i="17"/>
  <c r="N23" i="17" s="1"/>
  <c r="M24" i="17"/>
  <c r="N24" i="17" s="1"/>
  <c r="M25" i="17"/>
  <c r="N25" i="17" s="1"/>
  <c r="M26" i="17"/>
  <c r="N26" i="17" s="1"/>
  <c r="M27" i="17"/>
  <c r="N27" i="17" s="1"/>
  <c r="E16" i="17"/>
  <c r="G16" i="17" s="1"/>
  <c r="E17" i="17"/>
  <c r="G17" i="17" s="1"/>
  <c r="E18" i="17"/>
  <c r="G18" i="17" s="1"/>
  <c r="E19" i="17"/>
  <c r="G19" i="17" s="1"/>
  <c r="E20" i="17"/>
  <c r="G20" i="17" s="1"/>
  <c r="E21" i="17"/>
  <c r="G21" i="17" s="1"/>
  <c r="E22" i="17"/>
  <c r="G22" i="17" s="1"/>
  <c r="E23" i="17"/>
  <c r="G23" i="17" s="1"/>
  <c r="E24" i="17"/>
  <c r="G24" i="17" s="1"/>
  <c r="E25" i="17"/>
  <c r="G25" i="17" s="1"/>
  <c r="E26" i="17"/>
  <c r="E27" i="17"/>
  <c r="G27" i="17" s="1"/>
  <c r="L28" i="17"/>
  <c r="L29" i="17" s="1"/>
  <c r="K28" i="17"/>
  <c r="K29" i="17" s="1"/>
  <c r="H28" i="17"/>
  <c r="H29" i="17" s="1"/>
  <c r="I28" i="17"/>
  <c r="I29" i="17" s="1"/>
  <c r="F28" i="17"/>
  <c r="F29" i="17" s="1"/>
  <c r="D28" i="17"/>
  <c r="C28" i="17"/>
  <c r="B28" i="17"/>
  <c r="J27" i="17"/>
  <c r="J26" i="17"/>
  <c r="G26" i="17"/>
  <c r="J25" i="17"/>
  <c r="J24" i="17"/>
  <c r="J23" i="17"/>
  <c r="J22" i="17"/>
  <c r="J21" i="17"/>
  <c r="J20" i="17"/>
  <c r="J19" i="17"/>
  <c r="J18" i="17"/>
  <c r="J17" i="17"/>
  <c r="J16" i="17"/>
  <c r="M16" i="2"/>
  <c r="N16" i="2" s="1"/>
  <c r="M17" i="2"/>
  <c r="N17" i="2" s="1"/>
  <c r="M18" i="2"/>
  <c r="N18" i="2" s="1"/>
  <c r="M19" i="2"/>
  <c r="N19" i="2" s="1"/>
  <c r="M20" i="2"/>
  <c r="N20" i="2" s="1"/>
  <c r="M21" i="2"/>
  <c r="N21" i="2" s="1"/>
  <c r="M22" i="2"/>
  <c r="N22" i="2" s="1"/>
  <c r="M23" i="2"/>
  <c r="N23" i="2" s="1"/>
  <c r="M24" i="2"/>
  <c r="N24" i="2" s="1"/>
  <c r="M25" i="2"/>
  <c r="N25" i="2" s="1"/>
  <c r="M26" i="2"/>
  <c r="N26" i="2" s="1"/>
  <c r="M27" i="2"/>
  <c r="N27" i="2" s="1"/>
  <c r="L28" i="2"/>
  <c r="L29" i="2" s="1"/>
  <c r="K28" i="2"/>
  <c r="K29" i="2" s="1"/>
  <c r="H28" i="2"/>
  <c r="H29" i="2" s="1"/>
  <c r="I28" i="2"/>
  <c r="I29" i="2" s="1"/>
  <c r="F28" i="2"/>
  <c r="F29" i="2" s="1"/>
  <c r="D28" i="2"/>
  <c r="C28" i="2"/>
  <c r="B28" i="2"/>
  <c r="J27" i="2"/>
  <c r="J26" i="2"/>
  <c r="J25" i="2"/>
  <c r="J24" i="2"/>
  <c r="J21" i="2"/>
  <c r="J20" i="2"/>
  <c r="J19" i="2"/>
  <c r="J18" i="2"/>
  <c r="J17" i="2"/>
  <c r="G17" i="2"/>
  <c r="J16" i="2"/>
  <c r="H28" i="18"/>
  <c r="H29" i="18" s="1"/>
  <c r="K28" i="18"/>
  <c r="D23" i="18"/>
  <c r="E23" i="18" s="1"/>
  <c r="D27" i="23"/>
  <c r="D27" i="30" s="1"/>
  <c r="D26" i="23"/>
  <c r="H27" i="20"/>
  <c r="I27" i="20"/>
  <c r="L27" i="20"/>
  <c r="H26" i="20"/>
  <c r="I26" i="20"/>
  <c r="L26" i="20"/>
  <c r="H25" i="20"/>
  <c r="I25" i="20"/>
  <c r="L25" i="20"/>
  <c r="H24" i="20"/>
  <c r="I24" i="20"/>
  <c r="L24" i="20"/>
  <c r="C19" i="20"/>
  <c r="H19" i="20"/>
  <c r="K19" i="20"/>
  <c r="C18" i="20"/>
  <c r="E18" i="20" s="1"/>
  <c r="H18" i="20"/>
  <c r="K18" i="20"/>
  <c r="C17" i="20"/>
  <c r="E17" i="20" s="1"/>
  <c r="H17" i="20"/>
  <c r="K17" i="20"/>
  <c r="C16" i="20"/>
  <c r="E16" i="20" s="1"/>
  <c r="H16" i="20"/>
  <c r="K16" i="20"/>
  <c r="D27" i="18"/>
  <c r="E27" i="18" s="1"/>
  <c r="B27" i="20" s="1"/>
  <c r="C27" i="20"/>
  <c r="K27" i="20"/>
  <c r="D26" i="18"/>
  <c r="E26" i="18" s="1"/>
  <c r="C26" i="20"/>
  <c r="K26" i="20"/>
  <c r="M26" i="20" s="1"/>
  <c r="N26" i="20" s="1"/>
  <c r="D25" i="18"/>
  <c r="E25" i="18" s="1"/>
  <c r="D24" i="18"/>
  <c r="E24" i="18" s="1"/>
  <c r="M26" i="15"/>
  <c r="N26" i="15" s="1"/>
  <c r="M25" i="15"/>
  <c r="N25" i="15" s="1"/>
  <c r="M24" i="15"/>
  <c r="N24" i="15" s="1"/>
  <c r="M16" i="15"/>
  <c r="N16" i="15" s="1"/>
  <c r="M15" i="15"/>
  <c r="N15" i="15" s="1"/>
  <c r="M17" i="15"/>
  <c r="N17" i="15" s="1"/>
  <c r="M18" i="15"/>
  <c r="N18" i="15" s="1"/>
  <c r="I18" i="20"/>
  <c r="L18" i="20"/>
  <c r="I17" i="20"/>
  <c r="L17" i="20"/>
  <c r="I16" i="20"/>
  <c r="L16" i="20"/>
  <c r="E16" i="1"/>
  <c r="G16" i="1" s="1"/>
  <c r="J16" i="1"/>
  <c r="M16" i="1"/>
  <c r="N16" i="1" s="1"/>
  <c r="E17" i="1"/>
  <c r="G17" i="1" s="1"/>
  <c r="J17" i="1"/>
  <c r="M17" i="1"/>
  <c r="N17" i="1" s="1"/>
  <c r="E18" i="1"/>
  <c r="G18" i="1" s="1"/>
  <c r="J18" i="1"/>
  <c r="M18" i="1"/>
  <c r="N18" i="1" s="1"/>
  <c r="E19" i="1"/>
  <c r="G19" i="1" s="1"/>
  <c r="J19" i="1"/>
  <c r="M19" i="1"/>
  <c r="N19" i="1" s="1"/>
  <c r="E20" i="1"/>
  <c r="G20" i="1" s="1"/>
  <c r="J20" i="1"/>
  <c r="M20" i="1"/>
  <c r="N20" i="1" s="1"/>
  <c r="E21" i="1"/>
  <c r="G21" i="1" s="1"/>
  <c r="J21" i="1"/>
  <c r="M21" i="1"/>
  <c r="N21" i="1" s="1"/>
  <c r="E22" i="1"/>
  <c r="G22" i="1" s="1"/>
  <c r="J22" i="1"/>
  <c r="M22" i="1"/>
  <c r="N22" i="1" s="1"/>
  <c r="E23" i="1"/>
  <c r="G23" i="1" s="1"/>
  <c r="J23" i="1"/>
  <c r="M23" i="1"/>
  <c r="N23" i="1" s="1"/>
  <c r="E24" i="1"/>
  <c r="G24" i="1" s="1"/>
  <c r="J24" i="1"/>
  <c r="M24" i="1"/>
  <c r="N24" i="1" s="1"/>
  <c r="E25" i="1"/>
  <c r="G25" i="1" s="1"/>
  <c r="J25" i="1"/>
  <c r="M25" i="1"/>
  <c r="N25" i="1" s="1"/>
  <c r="E26" i="1"/>
  <c r="G26" i="1" s="1"/>
  <c r="J26" i="1"/>
  <c r="M26" i="1"/>
  <c r="N26" i="1" s="1"/>
  <c r="E27" i="1"/>
  <c r="G27" i="1" s="1"/>
  <c r="J27" i="1"/>
  <c r="M27" i="1"/>
  <c r="N27" i="1" s="1"/>
  <c r="B28" i="1"/>
  <c r="C28" i="1"/>
  <c r="D28" i="1"/>
  <c r="F28" i="1"/>
  <c r="F29" i="1" s="1"/>
  <c r="H28" i="1"/>
  <c r="H29" i="1" s="1"/>
  <c r="I28" i="1"/>
  <c r="I29" i="1" s="1"/>
  <c r="K28" i="1"/>
  <c r="L28" i="1"/>
  <c r="L29" i="1" s="1"/>
  <c r="E15" i="15"/>
  <c r="G15" i="15" s="1"/>
  <c r="J15" i="15"/>
  <c r="E16" i="15"/>
  <c r="G16" i="15" s="1"/>
  <c r="J16" i="15"/>
  <c r="E17" i="15"/>
  <c r="G17" i="15" s="1"/>
  <c r="J17" i="15"/>
  <c r="E18" i="15"/>
  <c r="G18" i="15" s="1"/>
  <c r="J18" i="15"/>
  <c r="E19" i="15"/>
  <c r="G19" i="15" s="1"/>
  <c r="J19" i="15"/>
  <c r="M19" i="15"/>
  <c r="N19" i="15" s="1"/>
  <c r="E20" i="15"/>
  <c r="G20" i="15" s="1"/>
  <c r="J20" i="15"/>
  <c r="M20" i="15"/>
  <c r="N20" i="15" s="1"/>
  <c r="E21" i="15"/>
  <c r="G21" i="15" s="1"/>
  <c r="J21" i="15"/>
  <c r="M21" i="15"/>
  <c r="N21" i="15" s="1"/>
  <c r="E22" i="15"/>
  <c r="G22" i="15" s="1"/>
  <c r="J22" i="15"/>
  <c r="M22" i="15"/>
  <c r="N22" i="15" s="1"/>
  <c r="E23" i="15"/>
  <c r="G23" i="15" s="1"/>
  <c r="J23" i="15"/>
  <c r="M23" i="15"/>
  <c r="N23" i="15" s="1"/>
  <c r="E24" i="15"/>
  <c r="G24" i="15" s="1"/>
  <c r="J24" i="15"/>
  <c r="E25" i="15"/>
  <c r="G25" i="15" s="1"/>
  <c r="J25" i="15"/>
  <c r="E26" i="15"/>
  <c r="G26" i="15" s="1"/>
  <c r="J26" i="15"/>
  <c r="B27" i="15"/>
  <c r="C27" i="15"/>
  <c r="D27" i="15"/>
  <c r="F27" i="15"/>
  <c r="F28" i="15" s="1"/>
  <c r="H27" i="15"/>
  <c r="K27" i="15"/>
  <c r="K28" i="15" s="1"/>
  <c r="I27" i="15"/>
  <c r="I28" i="15" s="1"/>
  <c r="L27" i="15"/>
  <c r="L28" i="15" s="1"/>
  <c r="E16" i="16"/>
  <c r="M16" i="16"/>
  <c r="N16" i="16" s="1"/>
  <c r="E17" i="16"/>
  <c r="M17" i="16"/>
  <c r="N17" i="16" s="1"/>
  <c r="E18" i="16"/>
  <c r="M18" i="16"/>
  <c r="N18" i="16" s="1"/>
  <c r="E19" i="16"/>
  <c r="M19" i="16"/>
  <c r="N19" i="16" s="1"/>
  <c r="E20" i="16"/>
  <c r="M20" i="16"/>
  <c r="N20" i="16" s="1"/>
  <c r="E21" i="16"/>
  <c r="M21" i="16"/>
  <c r="N21" i="16" s="1"/>
  <c r="E22" i="16"/>
  <c r="M22" i="16"/>
  <c r="N22" i="16" s="1"/>
  <c r="E23" i="16"/>
  <c r="M23" i="16"/>
  <c r="N23" i="16" s="1"/>
  <c r="E24" i="16"/>
  <c r="M24" i="16"/>
  <c r="N24" i="16" s="1"/>
  <c r="E26" i="16"/>
  <c r="M26" i="16" s="1"/>
  <c r="N26" i="16" s="1"/>
  <c r="E27" i="16"/>
  <c r="M27" i="16"/>
  <c r="N27" i="16" s="1"/>
  <c r="D28" i="16"/>
  <c r="K28" i="16"/>
  <c r="D16" i="18"/>
  <c r="E16" i="18" s="1"/>
  <c r="G16" i="18" s="1"/>
  <c r="J16" i="18"/>
  <c r="M16" i="18"/>
  <c r="N16" i="18" s="1"/>
  <c r="D17" i="18"/>
  <c r="E17" i="18" s="1"/>
  <c r="G17" i="18" s="1"/>
  <c r="M17" i="18"/>
  <c r="N17" i="18" s="1"/>
  <c r="D18" i="18"/>
  <c r="E18" i="18" s="1"/>
  <c r="G18" i="18" s="1"/>
  <c r="M18" i="18"/>
  <c r="N18" i="18" s="1"/>
  <c r="D19" i="18"/>
  <c r="E19" i="18" s="1"/>
  <c r="B19" i="20" s="1"/>
  <c r="M19" i="18"/>
  <c r="N19" i="18" s="1"/>
  <c r="D20" i="18"/>
  <c r="E20" i="18" s="1"/>
  <c r="M20" i="18"/>
  <c r="N20" i="18" s="1"/>
  <c r="M21" i="18"/>
  <c r="N21" i="18" s="1"/>
  <c r="E22" i="18"/>
  <c r="M22" i="18"/>
  <c r="N22" i="18" s="1"/>
  <c r="M23" i="18"/>
  <c r="N23" i="18" s="1"/>
  <c r="M24" i="18"/>
  <c r="N24" i="18" s="1"/>
  <c r="M25" i="18"/>
  <c r="N25" i="18" s="1"/>
  <c r="M26" i="18"/>
  <c r="N26" i="18" s="1"/>
  <c r="M27" i="18"/>
  <c r="N27" i="18" s="1"/>
  <c r="B28" i="18"/>
  <c r="C28" i="18"/>
  <c r="F28" i="18"/>
  <c r="F29" i="18" s="1"/>
  <c r="I28" i="18"/>
  <c r="I29" i="18" s="1"/>
  <c r="L28" i="18"/>
  <c r="L29" i="18" s="1"/>
  <c r="E16" i="19"/>
  <c r="G16" i="19" s="1"/>
  <c r="J16" i="19"/>
  <c r="M16" i="19"/>
  <c r="N16" i="19" s="1"/>
  <c r="E17" i="19"/>
  <c r="G17" i="19" s="1"/>
  <c r="J17" i="19"/>
  <c r="M17" i="19"/>
  <c r="N17" i="19" s="1"/>
  <c r="E18" i="19"/>
  <c r="G18" i="19" s="1"/>
  <c r="J18" i="19"/>
  <c r="M18" i="19"/>
  <c r="N18" i="19" s="1"/>
  <c r="E19" i="19"/>
  <c r="G19" i="19" s="1"/>
  <c r="J19" i="19"/>
  <c r="M19" i="19"/>
  <c r="N19" i="19" s="1"/>
  <c r="E20" i="19"/>
  <c r="G20" i="19" s="1"/>
  <c r="J20" i="19"/>
  <c r="M20" i="19"/>
  <c r="N20" i="19" s="1"/>
  <c r="E21" i="19"/>
  <c r="G21" i="19" s="1"/>
  <c r="J21" i="19"/>
  <c r="M21" i="19"/>
  <c r="N21" i="19" s="1"/>
  <c r="E22" i="19"/>
  <c r="G22" i="19" s="1"/>
  <c r="J22" i="19"/>
  <c r="M22" i="19"/>
  <c r="N22" i="19" s="1"/>
  <c r="E23" i="19"/>
  <c r="G23" i="19" s="1"/>
  <c r="J23" i="19"/>
  <c r="M23" i="19"/>
  <c r="N23" i="19" s="1"/>
  <c r="E24" i="19"/>
  <c r="G24" i="19" s="1"/>
  <c r="J24" i="19"/>
  <c r="M24" i="19"/>
  <c r="N24" i="19" s="1"/>
  <c r="E25" i="19"/>
  <c r="G25" i="19" s="1"/>
  <c r="J25" i="19"/>
  <c r="M25" i="19"/>
  <c r="N25" i="19" s="1"/>
  <c r="E26" i="19"/>
  <c r="G26" i="19" s="1"/>
  <c r="J26" i="19"/>
  <c r="M26" i="19"/>
  <c r="N26" i="19" s="1"/>
  <c r="E27" i="19"/>
  <c r="G27" i="19" s="1"/>
  <c r="J27" i="19"/>
  <c r="M27" i="19"/>
  <c r="N27" i="19" s="1"/>
  <c r="B28" i="19"/>
  <c r="C28" i="19"/>
  <c r="D28" i="19"/>
  <c r="F28" i="19"/>
  <c r="F29" i="19" s="1"/>
  <c r="H28" i="19"/>
  <c r="H29" i="19" s="1"/>
  <c r="K28" i="19"/>
  <c r="K29" i="19" s="1"/>
  <c r="I28" i="19"/>
  <c r="I29" i="19" s="1"/>
  <c r="L28" i="19"/>
  <c r="L29" i="19" s="1"/>
  <c r="I19" i="20"/>
  <c r="L19" i="20"/>
  <c r="C20" i="20"/>
  <c r="H20" i="20"/>
  <c r="K20" i="20"/>
  <c r="I20" i="20"/>
  <c r="L20" i="20"/>
  <c r="C21" i="20"/>
  <c r="H21" i="20"/>
  <c r="K21" i="20"/>
  <c r="I21" i="20"/>
  <c r="L21" i="20"/>
  <c r="C22" i="20"/>
  <c r="H22" i="20"/>
  <c r="K22" i="20"/>
  <c r="I22" i="20"/>
  <c r="L22" i="20"/>
  <c r="C23" i="20"/>
  <c r="H23" i="20"/>
  <c r="K23" i="20"/>
  <c r="I23" i="20"/>
  <c r="L23" i="20"/>
  <c r="C24" i="20"/>
  <c r="K24" i="20"/>
  <c r="C25" i="20"/>
  <c r="K25" i="20"/>
  <c r="D28" i="20"/>
  <c r="F28" i="20"/>
  <c r="F29" i="20" s="1"/>
  <c r="E16" i="22"/>
  <c r="G16" i="22" s="1"/>
  <c r="J16" i="22"/>
  <c r="M16" i="22"/>
  <c r="N16" i="22" s="1"/>
  <c r="E17" i="22"/>
  <c r="G17" i="22" s="1"/>
  <c r="J17" i="22"/>
  <c r="M17" i="22"/>
  <c r="N17" i="22" s="1"/>
  <c r="E18" i="22"/>
  <c r="G18" i="22" s="1"/>
  <c r="J18" i="22"/>
  <c r="M18" i="22"/>
  <c r="N18" i="22" s="1"/>
  <c r="E19" i="22"/>
  <c r="G19" i="22" s="1"/>
  <c r="J19" i="22"/>
  <c r="M19" i="22"/>
  <c r="N19" i="22" s="1"/>
  <c r="E20" i="22"/>
  <c r="G20" i="22" s="1"/>
  <c r="J20" i="22"/>
  <c r="M20" i="22"/>
  <c r="N20" i="22" s="1"/>
  <c r="E21" i="22"/>
  <c r="G21" i="22" s="1"/>
  <c r="J21" i="22"/>
  <c r="M21" i="22"/>
  <c r="N21" i="22" s="1"/>
  <c r="E22" i="22"/>
  <c r="G22" i="22" s="1"/>
  <c r="M22" i="22"/>
  <c r="E23" i="22"/>
  <c r="G23" i="22" s="1"/>
  <c r="J23" i="22"/>
  <c r="M23" i="22"/>
  <c r="N23" i="22" s="1"/>
  <c r="E24" i="22"/>
  <c r="G24" i="22" s="1"/>
  <c r="J24" i="22"/>
  <c r="M24" i="22"/>
  <c r="N24" i="22" s="1"/>
  <c r="E25" i="22"/>
  <c r="G25" i="22" s="1"/>
  <c r="J25" i="22"/>
  <c r="M25" i="22"/>
  <c r="N25" i="22" s="1"/>
  <c r="E26" i="22"/>
  <c r="G26" i="22" s="1"/>
  <c r="J26" i="22"/>
  <c r="M26" i="22"/>
  <c r="N26" i="22" s="1"/>
  <c r="E27" i="22"/>
  <c r="G27" i="22" s="1"/>
  <c r="J27" i="22"/>
  <c r="M27" i="22"/>
  <c r="N27" i="22" s="1"/>
  <c r="B28" i="22"/>
  <c r="C28" i="22"/>
  <c r="D28" i="22"/>
  <c r="F28" i="22"/>
  <c r="F29" i="22" s="1"/>
  <c r="H28" i="22"/>
  <c r="H29" i="22" s="1"/>
  <c r="K28" i="22"/>
  <c r="K29" i="22" s="1"/>
  <c r="I28" i="22"/>
  <c r="I29" i="22" s="1"/>
  <c r="L28" i="22"/>
  <c r="E16" i="23"/>
  <c r="G16" i="23" s="1"/>
  <c r="J16" i="23"/>
  <c r="M16" i="23"/>
  <c r="N16" i="23" s="1"/>
  <c r="E17" i="23"/>
  <c r="J17" i="23"/>
  <c r="M17" i="23"/>
  <c r="N17" i="23" s="1"/>
  <c r="E18" i="23"/>
  <c r="G18" i="23" s="1"/>
  <c r="J18" i="23"/>
  <c r="M18" i="23"/>
  <c r="N18" i="23" s="1"/>
  <c r="E19" i="23"/>
  <c r="G19" i="23" s="1"/>
  <c r="J19" i="23"/>
  <c r="M19" i="23"/>
  <c r="N19" i="23" s="1"/>
  <c r="E20" i="23"/>
  <c r="G20" i="23" s="1"/>
  <c r="J20" i="23"/>
  <c r="M20" i="23"/>
  <c r="N20" i="23" s="1"/>
  <c r="G21" i="23"/>
  <c r="J21" i="23"/>
  <c r="M21" i="23"/>
  <c r="N21" i="23" s="1"/>
  <c r="E22" i="23"/>
  <c r="G22" i="23" s="1"/>
  <c r="J22" i="23"/>
  <c r="M22" i="23"/>
  <c r="N22" i="23" s="1"/>
  <c r="E23" i="23"/>
  <c r="G23" i="23" s="1"/>
  <c r="J23" i="23"/>
  <c r="M23" i="23"/>
  <c r="N23" i="23" s="1"/>
  <c r="E24" i="23"/>
  <c r="G24" i="23" s="1"/>
  <c r="J24" i="23"/>
  <c r="M24" i="23"/>
  <c r="N24" i="23" s="1"/>
  <c r="J25" i="23"/>
  <c r="J25" i="30" s="1"/>
  <c r="M25" i="23"/>
  <c r="N25" i="23" s="1"/>
  <c r="J26" i="23"/>
  <c r="M26" i="23"/>
  <c r="N26" i="23" s="1"/>
  <c r="E27" i="23"/>
  <c r="G27" i="23" s="1"/>
  <c r="J27" i="23"/>
  <c r="M27" i="23"/>
  <c r="N27" i="23" s="1"/>
  <c r="B28" i="23"/>
  <c r="C28" i="23"/>
  <c r="F28" i="23"/>
  <c r="F29" i="23" s="1"/>
  <c r="H28" i="23"/>
  <c r="H29" i="23" s="1"/>
  <c r="K28" i="23"/>
  <c r="K29" i="23" s="1"/>
  <c r="I28" i="23"/>
  <c r="I29" i="23" s="1"/>
  <c r="L28" i="23"/>
  <c r="L29" i="23" s="1"/>
  <c r="B16" i="30"/>
  <c r="C16" i="30"/>
  <c r="D16" i="30"/>
  <c r="F16" i="30"/>
  <c r="H16" i="30"/>
  <c r="I16" i="30"/>
  <c r="K16" i="30"/>
  <c r="L16" i="30"/>
  <c r="B17" i="30"/>
  <c r="C17" i="30"/>
  <c r="D17" i="30"/>
  <c r="F17" i="30"/>
  <c r="H17" i="30"/>
  <c r="I17" i="30"/>
  <c r="K17" i="30"/>
  <c r="L17" i="30"/>
  <c r="B18" i="30"/>
  <c r="C18" i="30"/>
  <c r="D18" i="30"/>
  <c r="F18" i="30"/>
  <c r="H18" i="30"/>
  <c r="I18" i="30"/>
  <c r="K18" i="30"/>
  <c r="L18" i="30"/>
  <c r="B19" i="30"/>
  <c r="C19" i="30"/>
  <c r="D19" i="30"/>
  <c r="F19" i="30"/>
  <c r="H19" i="30"/>
  <c r="I19" i="30"/>
  <c r="K19" i="30"/>
  <c r="L19" i="30"/>
  <c r="B20" i="30"/>
  <c r="C20" i="30"/>
  <c r="D20" i="30"/>
  <c r="F20" i="30"/>
  <c r="H20" i="30"/>
  <c r="I20" i="30"/>
  <c r="K20" i="30"/>
  <c r="L20" i="30"/>
  <c r="B21" i="30"/>
  <c r="C21" i="30"/>
  <c r="D21" i="30"/>
  <c r="F21" i="30"/>
  <c r="H21" i="30"/>
  <c r="I21" i="30"/>
  <c r="K21" i="30"/>
  <c r="L21" i="30"/>
  <c r="B22" i="30"/>
  <c r="C22" i="30"/>
  <c r="D22" i="30"/>
  <c r="F22" i="30"/>
  <c r="H22" i="30"/>
  <c r="I22" i="30"/>
  <c r="K22" i="30"/>
  <c r="L22" i="30"/>
  <c r="B23" i="30"/>
  <c r="C23" i="30"/>
  <c r="D23" i="30"/>
  <c r="F23" i="30"/>
  <c r="H23" i="30"/>
  <c r="I23" i="30"/>
  <c r="K23" i="30"/>
  <c r="L23" i="30"/>
  <c r="B24" i="30"/>
  <c r="C24" i="30"/>
  <c r="D24" i="30"/>
  <c r="F24" i="30"/>
  <c r="H24" i="30"/>
  <c r="I24" i="30"/>
  <c r="K24" i="30"/>
  <c r="L24" i="30"/>
  <c r="B25" i="30"/>
  <c r="C25" i="30"/>
  <c r="F25" i="30"/>
  <c r="H25" i="30"/>
  <c r="I25" i="30"/>
  <c r="K25" i="30"/>
  <c r="L25" i="30"/>
  <c r="B26" i="30"/>
  <c r="C26" i="30"/>
  <c r="F26" i="30"/>
  <c r="H26" i="30"/>
  <c r="I26" i="30"/>
  <c r="K26" i="30"/>
  <c r="L26" i="30"/>
  <c r="B27" i="30"/>
  <c r="C27" i="30"/>
  <c r="F27" i="30"/>
  <c r="H27" i="30"/>
  <c r="I27" i="30"/>
  <c r="K27" i="30"/>
  <c r="L27" i="30"/>
  <c r="H29" i="29"/>
  <c r="N16" i="7"/>
  <c r="H28" i="25"/>
  <c r="N16" i="5"/>
  <c r="N22" i="22" l="1"/>
  <c r="M28" i="22"/>
  <c r="G27" i="18"/>
  <c r="G16" i="5"/>
  <c r="J18" i="30"/>
  <c r="E18" i="30"/>
  <c r="E17" i="30"/>
  <c r="G16" i="3"/>
  <c r="J19" i="30"/>
  <c r="M18" i="30"/>
  <c r="N18" i="30" s="1"/>
  <c r="G25" i="3"/>
  <c r="G20" i="26"/>
  <c r="G19" i="30"/>
  <c r="G19" i="26"/>
  <c r="G27" i="30"/>
  <c r="G25" i="12"/>
  <c r="M17" i="20"/>
  <c r="N17" i="20" s="1"/>
  <c r="G27" i="7"/>
  <c r="G17" i="12"/>
  <c r="G17" i="23"/>
  <c r="G17" i="30" s="1"/>
  <c r="G18" i="26"/>
  <c r="G16" i="7"/>
  <c r="M27" i="20"/>
  <c r="N27" i="20" s="1"/>
  <c r="M25" i="20"/>
  <c r="N25" i="20" s="1"/>
  <c r="J26" i="30"/>
  <c r="J17" i="26"/>
  <c r="G25" i="26"/>
  <c r="G27" i="21"/>
  <c r="E21" i="18"/>
  <c r="G21" i="18" s="1"/>
  <c r="G16" i="21"/>
  <c r="G26" i="26"/>
  <c r="G16" i="26"/>
  <c r="G26" i="3"/>
  <c r="G25" i="21"/>
  <c r="D28" i="23"/>
  <c r="J17" i="30"/>
  <c r="J18" i="20"/>
  <c r="G17" i="3"/>
  <c r="G18" i="5"/>
  <c r="G26" i="5"/>
  <c r="M17" i="30"/>
  <c r="N17" i="30" s="1"/>
  <c r="M19" i="20"/>
  <c r="N19" i="20" s="1"/>
  <c r="M24" i="20"/>
  <c r="N24" i="20" s="1"/>
  <c r="M28" i="26"/>
  <c r="N28" i="26" s="1"/>
  <c r="B26" i="20"/>
  <c r="E26" i="20" s="1"/>
  <c r="G26" i="20" s="1"/>
  <c r="G26" i="18"/>
  <c r="M16" i="20"/>
  <c r="N16" i="20" s="1"/>
  <c r="J17" i="12"/>
  <c r="G17" i="21"/>
  <c r="G16" i="12"/>
  <c r="G26" i="7"/>
  <c r="J19" i="20"/>
  <c r="J27" i="30"/>
  <c r="G24" i="26"/>
  <c r="G27" i="12"/>
  <c r="G27" i="3"/>
  <c r="G18" i="21"/>
  <c r="G22" i="26"/>
  <c r="G21" i="26"/>
  <c r="G19" i="7"/>
  <c r="G23" i="26"/>
  <c r="H28" i="4"/>
  <c r="H29" i="4" s="1"/>
  <c r="M20" i="20"/>
  <c r="N20" i="20" s="1"/>
  <c r="J16" i="30"/>
  <c r="J25" i="26"/>
  <c r="M26" i="30"/>
  <c r="N26" i="30" s="1"/>
  <c r="G18" i="3"/>
  <c r="J16" i="21"/>
  <c r="H28" i="7"/>
  <c r="H29" i="7" s="1"/>
  <c r="B28" i="4"/>
  <c r="G21" i="5"/>
  <c r="G24" i="3"/>
  <c r="J23" i="30"/>
  <c r="B25" i="20"/>
  <c r="E25" i="20" s="1"/>
  <c r="G25" i="20" s="1"/>
  <c r="G25" i="18"/>
  <c r="G16" i="20"/>
  <c r="G16" i="30"/>
  <c r="J27" i="20"/>
  <c r="N16" i="26"/>
  <c r="G19" i="3"/>
  <c r="G17" i="5"/>
  <c r="G25" i="5"/>
  <c r="G26" i="21"/>
  <c r="G18" i="7"/>
  <c r="M19" i="30"/>
  <c r="N19" i="30" s="1"/>
  <c r="J25" i="20"/>
  <c r="M18" i="20"/>
  <c r="N18" i="20" s="1"/>
  <c r="E16" i="30"/>
  <c r="E26" i="23"/>
  <c r="G18" i="30"/>
  <c r="J26" i="20"/>
  <c r="J18" i="26"/>
  <c r="L28" i="4"/>
  <c r="M28" i="25"/>
  <c r="M29" i="25" s="1"/>
  <c r="K29" i="14"/>
  <c r="K28" i="4"/>
  <c r="E27" i="30"/>
  <c r="D26" i="30"/>
  <c r="G27" i="26"/>
  <c r="F29" i="14"/>
  <c r="F28" i="4"/>
  <c r="G19" i="5"/>
  <c r="G27" i="5"/>
  <c r="G20" i="21"/>
  <c r="N28" i="18"/>
  <c r="G25" i="7"/>
  <c r="M28" i="7"/>
  <c r="M29" i="7" s="1"/>
  <c r="J21" i="30"/>
  <c r="M28" i="3"/>
  <c r="M29" i="3" s="1"/>
  <c r="G21" i="21"/>
  <c r="M28" i="1"/>
  <c r="M29" i="1" s="1"/>
  <c r="K29" i="1" s="1"/>
  <c r="H28" i="5"/>
  <c r="H29" i="5" s="1"/>
  <c r="H28" i="21"/>
  <c r="H29" i="21" s="1"/>
  <c r="D28" i="18"/>
  <c r="E23" i="30"/>
  <c r="E20" i="30"/>
  <c r="M29" i="22"/>
  <c r="E28" i="22"/>
  <c r="F30" i="22" s="1"/>
  <c r="E28" i="1"/>
  <c r="L30" i="1" s="1"/>
  <c r="J24" i="30"/>
  <c r="E22" i="30"/>
  <c r="J28" i="19"/>
  <c r="J29" i="19" s="1"/>
  <c r="K29" i="18"/>
  <c r="M21" i="20"/>
  <c r="N21" i="20" s="1"/>
  <c r="J28" i="25"/>
  <c r="J29" i="25" s="1"/>
  <c r="M28" i="17"/>
  <c r="M29" i="17" s="1"/>
  <c r="M28" i="2"/>
  <c r="E28" i="2"/>
  <c r="E29" i="2" s="1"/>
  <c r="G22" i="5"/>
  <c r="M27" i="30"/>
  <c r="N27" i="30" s="1"/>
  <c r="M16" i="30"/>
  <c r="N16" i="30" s="1"/>
  <c r="G19" i="18"/>
  <c r="J16" i="20"/>
  <c r="J17" i="20"/>
  <c r="E27" i="20"/>
  <c r="G27" i="20" s="1"/>
  <c r="G17" i="20"/>
  <c r="E19" i="20"/>
  <c r="G19" i="20" s="1"/>
  <c r="G19" i="12"/>
  <c r="G23" i="3"/>
  <c r="G19" i="21"/>
  <c r="G24" i="21"/>
  <c r="H28" i="26"/>
  <c r="J28" i="26" s="1"/>
  <c r="J29" i="26" s="1"/>
  <c r="E28" i="26"/>
  <c r="E30" i="26" s="1"/>
  <c r="G26" i="12"/>
  <c r="E28" i="12"/>
  <c r="I30" i="12" s="1"/>
  <c r="E28" i="13"/>
  <c r="G28" i="13" s="1"/>
  <c r="J28" i="14"/>
  <c r="J29" i="14" s="1"/>
  <c r="J28" i="31"/>
  <c r="J29" i="31" s="1"/>
  <c r="G18" i="12"/>
  <c r="J20" i="21"/>
  <c r="G22" i="21"/>
  <c r="G20" i="12"/>
  <c r="G23" i="5"/>
  <c r="G23" i="21"/>
  <c r="J28" i="1"/>
  <c r="J20" i="30"/>
  <c r="E25" i="23"/>
  <c r="E25" i="30" s="1"/>
  <c r="D25" i="30"/>
  <c r="J22" i="30"/>
  <c r="L28" i="30"/>
  <c r="L29" i="30" s="1"/>
  <c r="H29" i="25"/>
  <c r="J28" i="2"/>
  <c r="J29" i="2" s="1"/>
  <c r="H28" i="12"/>
  <c r="M28" i="12"/>
  <c r="M28" i="21"/>
  <c r="M29" i="21" s="1"/>
  <c r="G22" i="3"/>
  <c r="G21" i="3"/>
  <c r="M28" i="5"/>
  <c r="G20" i="18"/>
  <c r="B20" i="20"/>
  <c r="E20" i="20" s="1"/>
  <c r="G20" i="20" s="1"/>
  <c r="J20" i="20"/>
  <c r="B28" i="30"/>
  <c r="J27" i="15"/>
  <c r="J28" i="15" s="1"/>
  <c r="G21" i="12"/>
  <c r="G24" i="5"/>
  <c r="M25" i="30"/>
  <c r="N25" i="30" s="1"/>
  <c r="M24" i="30"/>
  <c r="N24" i="30" s="1"/>
  <c r="M28" i="18"/>
  <c r="M29" i="18" s="1"/>
  <c r="L28" i="20"/>
  <c r="L29" i="20" s="1"/>
  <c r="K28" i="20"/>
  <c r="K29" i="20" s="1"/>
  <c r="J22" i="20"/>
  <c r="J28" i="18"/>
  <c r="J29" i="18" s="1"/>
  <c r="G23" i="18"/>
  <c r="B23" i="20"/>
  <c r="E23" i="20" s="1"/>
  <c r="G23" i="20" s="1"/>
  <c r="J23" i="20"/>
  <c r="M28" i="19"/>
  <c r="M29" i="19" s="1"/>
  <c r="J24" i="20"/>
  <c r="I28" i="20"/>
  <c r="I29" i="20" s="1"/>
  <c r="J21" i="20"/>
  <c r="H28" i="20"/>
  <c r="H29" i="20" s="1"/>
  <c r="J28" i="23"/>
  <c r="J29" i="23" s="1"/>
  <c r="E24" i="30"/>
  <c r="E21" i="30"/>
  <c r="E19" i="30"/>
  <c r="H28" i="15"/>
  <c r="M22" i="30"/>
  <c r="N22" i="30" s="1"/>
  <c r="K28" i="30"/>
  <c r="K29" i="30" s="1"/>
  <c r="F28" i="30"/>
  <c r="F29" i="30" s="1"/>
  <c r="J28" i="17"/>
  <c r="J29" i="17" s="1"/>
  <c r="E28" i="29"/>
  <c r="I30" i="29" s="1"/>
  <c r="G23" i="13"/>
  <c r="E28" i="19"/>
  <c r="H30" i="19" s="1"/>
  <c r="E28" i="3"/>
  <c r="E30" i="3" s="1"/>
  <c r="E28" i="21"/>
  <c r="E27" i="15"/>
  <c r="L29" i="13"/>
  <c r="E28" i="17"/>
  <c r="E29" i="17" s="1"/>
  <c r="G23" i="12"/>
  <c r="G22" i="12"/>
  <c r="J28" i="24"/>
  <c r="J29" i="24" s="1"/>
  <c r="J28" i="13"/>
  <c r="J29" i="13" s="1"/>
  <c r="J28" i="22"/>
  <c r="M28" i="31"/>
  <c r="E28" i="31"/>
  <c r="J28" i="29"/>
  <c r="J29" i="29" s="1"/>
  <c r="M21" i="30"/>
  <c r="N21" i="30" s="1"/>
  <c r="M27" i="15"/>
  <c r="M20" i="30"/>
  <c r="N20" i="30" s="1"/>
  <c r="H28" i="30"/>
  <c r="H29" i="30" s="1"/>
  <c r="G20" i="7"/>
  <c r="G24" i="12"/>
  <c r="E28" i="25"/>
  <c r="M28" i="24"/>
  <c r="M29" i="24" s="1"/>
  <c r="E28" i="24"/>
  <c r="I30" i="24" s="1"/>
  <c r="N28" i="19"/>
  <c r="C28" i="20"/>
  <c r="M23" i="20"/>
  <c r="N23" i="20" s="1"/>
  <c r="M22" i="20"/>
  <c r="N22" i="20" s="1"/>
  <c r="G24" i="18"/>
  <c r="B24" i="20"/>
  <c r="E24" i="20" s="1"/>
  <c r="G24" i="20" s="1"/>
  <c r="G22" i="18"/>
  <c r="B22" i="20"/>
  <c r="M28" i="13"/>
  <c r="M29" i="13" s="1"/>
  <c r="E28" i="7"/>
  <c r="E28" i="5"/>
  <c r="L29" i="3"/>
  <c r="H28" i="3"/>
  <c r="G20" i="3"/>
  <c r="M28" i="14"/>
  <c r="M29" i="14" s="1"/>
  <c r="E28" i="14"/>
  <c r="L29" i="22"/>
  <c r="C28" i="30"/>
  <c r="M28" i="23"/>
  <c r="N28" i="23" s="1"/>
  <c r="I28" i="30"/>
  <c r="I29" i="30" s="1"/>
  <c r="G24" i="30"/>
  <c r="G23" i="30"/>
  <c r="G22" i="30"/>
  <c r="G21" i="30"/>
  <c r="G20" i="30"/>
  <c r="M23" i="30"/>
  <c r="N23" i="30" s="1"/>
  <c r="N27" i="15"/>
  <c r="M28" i="29"/>
  <c r="N28" i="29" s="1"/>
  <c r="N28" i="1"/>
  <c r="J29" i="1"/>
  <c r="G28" i="1"/>
  <c r="G18" i="20"/>
  <c r="E28" i="18" l="1"/>
  <c r="I30" i="18" s="1"/>
  <c r="N28" i="2"/>
  <c r="M30" i="2"/>
  <c r="J30" i="14"/>
  <c r="B21" i="20"/>
  <c r="E21" i="20" s="1"/>
  <c r="G21" i="20" s="1"/>
  <c r="F30" i="26"/>
  <c r="K30" i="26"/>
  <c r="E29" i="26"/>
  <c r="J28" i="7"/>
  <c r="J29" i="7" s="1"/>
  <c r="H30" i="4"/>
  <c r="M29" i="26"/>
  <c r="M30" i="26"/>
  <c r="G28" i="26"/>
  <c r="G29" i="26" s="1"/>
  <c r="H30" i="26"/>
  <c r="H29" i="26"/>
  <c r="I30" i="26"/>
  <c r="N28" i="25"/>
  <c r="D28" i="30"/>
  <c r="L30" i="4"/>
  <c r="L29" i="4"/>
  <c r="L30" i="26"/>
  <c r="G26" i="23"/>
  <c r="G26" i="30" s="1"/>
  <c r="E26" i="30"/>
  <c r="E28" i="30" s="1"/>
  <c r="I30" i="30" s="1"/>
  <c r="K30" i="2"/>
  <c r="J30" i="26"/>
  <c r="K30" i="4"/>
  <c r="K29" i="4"/>
  <c r="F29" i="4"/>
  <c r="F30" i="4"/>
  <c r="G28" i="4"/>
  <c r="E28" i="23"/>
  <c r="E29" i="23" s="1"/>
  <c r="I30" i="2"/>
  <c r="H30" i="2"/>
  <c r="E30" i="2"/>
  <c r="N28" i="7"/>
  <c r="N28" i="3"/>
  <c r="J28" i="21"/>
  <c r="J29" i="21" s="1"/>
  <c r="J30" i="13"/>
  <c r="H30" i="13"/>
  <c r="K30" i="22"/>
  <c r="E29" i="22"/>
  <c r="H30" i="22"/>
  <c r="M30" i="1"/>
  <c r="K30" i="1" s="1"/>
  <c r="N28" i="22"/>
  <c r="J28" i="5"/>
  <c r="J29" i="5" s="1"/>
  <c r="E29" i="1"/>
  <c r="G29" i="1" s="1"/>
  <c r="I30" i="1"/>
  <c r="E30" i="1"/>
  <c r="H30" i="1"/>
  <c r="I30" i="22"/>
  <c r="E30" i="22"/>
  <c r="M30" i="22"/>
  <c r="G28" i="22"/>
  <c r="G30" i="22" s="1"/>
  <c r="L30" i="22"/>
  <c r="H30" i="12"/>
  <c r="J30" i="22"/>
  <c r="F30" i="1"/>
  <c r="N28" i="17"/>
  <c r="M29" i="2"/>
  <c r="L30" i="2"/>
  <c r="F30" i="2"/>
  <c r="G28" i="2"/>
  <c r="G29" i="2" s="1"/>
  <c r="I30" i="13"/>
  <c r="K30" i="13"/>
  <c r="L30" i="13"/>
  <c r="F30" i="13"/>
  <c r="E30" i="13"/>
  <c r="E29" i="13"/>
  <c r="K30" i="12"/>
  <c r="L30" i="12"/>
  <c r="F30" i="12"/>
  <c r="E29" i="12"/>
  <c r="E30" i="12"/>
  <c r="J29" i="22"/>
  <c r="G25" i="23"/>
  <c r="G25" i="30" s="1"/>
  <c r="J29" i="15"/>
  <c r="J30" i="2"/>
  <c r="H29" i="12"/>
  <c r="J28" i="12"/>
  <c r="G28" i="12"/>
  <c r="G30" i="12" s="1"/>
  <c r="M29" i="12"/>
  <c r="N28" i="12"/>
  <c r="M30" i="12"/>
  <c r="N28" i="21"/>
  <c r="M29" i="5"/>
  <c r="N28" i="5"/>
  <c r="L30" i="29"/>
  <c r="E29" i="29"/>
  <c r="E30" i="29"/>
  <c r="K30" i="29"/>
  <c r="G28" i="29"/>
  <c r="G29" i="29" s="1"/>
  <c r="H30" i="29"/>
  <c r="F30" i="29"/>
  <c r="G28" i="24"/>
  <c r="G30" i="24" s="1"/>
  <c r="E30" i="24"/>
  <c r="K30" i="24"/>
  <c r="J30" i="24"/>
  <c r="E29" i="24"/>
  <c r="L30" i="24"/>
  <c r="F30" i="24"/>
  <c r="H30" i="24"/>
  <c r="K30" i="17"/>
  <c r="F30" i="17"/>
  <c r="E30" i="17"/>
  <c r="L30" i="17"/>
  <c r="G28" i="17"/>
  <c r="G29" i="17" s="1"/>
  <c r="H30" i="17"/>
  <c r="I30" i="17"/>
  <c r="M30" i="17"/>
  <c r="J30" i="17"/>
  <c r="J28" i="20"/>
  <c r="J29" i="20" s="1"/>
  <c r="E29" i="14"/>
  <c r="L30" i="14"/>
  <c r="K30" i="14"/>
  <c r="I30" i="14"/>
  <c r="H30" i="14"/>
  <c r="G28" i="14"/>
  <c r="G29" i="14" s="1"/>
  <c r="E30" i="14"/>
  <c r="F30" i="14"/>
  <c r="L30" i="3"/>
  <c r="F30" i="3"/>
  <c r="K30" i="3"/>
  <c r="M30" i="3"/>
  <c r="I30" i="3"/>
  <c r="E29" i="3"/>
  <c r="J30" i="19"/>
  <c r="E30" i="19"/>
  <c r="I30" i="19"/>
  <c r="E29" i="19"/>
  <c r="L30" i="19"/>
  <c r="G28" i="19"/>
  <c r="F30" i="19"/>
  <c r="K30" i="19"/>
  <c r="M30" i="19"/>
  <c r="E29" i="21"/>
  <c r="L30" i="21"/>
  <c r="K30" i="21"/>
  <c r="M30" i="21"/>
  <c r="G28" i="21"/>
  <c r="H30" i="21"/>
  <c r="E30" i="21"/>
  <c r="F30" i="21"/>
  <c r="I30" i="21"/>
  <c r="E29" i="15"/>
  <c r="G27" i="15"/>
  <c r="F29" i="15"/>
  <c r="K29" i="15"/>
  <c r="E28" i="15"/>
  <c r="L29" i="15"/>
  <c r="H29" i="15"/>
  <c r="I29" i="15"/>
  <c r="J30" i="29"/>
  <c r="N28" i="31"/>
  <c r="M29" i="31"/>
  <c r="E30" i="31"/>
  <c r="E29" i="31"/>
  <c r="H30" i="31"/>
  <c r="F30" i="31"/>
  <c r="L30" i="31"/>
  <c r="I30" i="31"/>
  <c r="M30" i="31"/>
  <c r="J30" i="31"/>
  <c r="G28" i="31"/>
  <c r="K30" i="31"/>
  <c r="N28" i="13"/>
  <c r="M30" i="24"/>
  <c r="N28" i="24"/>
  <c r="N28" i="14"/>
  <c r="M30" i="14"/>
  <c r="M30" i="29"/>
  <c r="M29" i="29"/>
  <c r="M29" i="15"/>
  <c r="M28" i="15"/>
  <c r="E30" i="25"/>
  <c r="F30" i="25"/>
  <c r="I30" i="25"/>
  <c r="H30" i="25"/>
  <c r="G28" i="25"/>
  <c r="E29" i="25"/>
  <c r="L30" i="25"/>
  <c r="K30" i="25"/>
  <c r="M30" i="25"/>
  <c r="J30" i="25"/>
  <c r="M28" i="20"/>
  <c r="N28" i="20" s="1"/>
  <c r="E22" i="20"/>
  <c r="G22" i="20" s="1"/>
  <c r="M30" i="13"/>
  <c r="G30" i="13"/>
  <c r="G29" i="13"/>
  <c r="E30" i="7"/>
  <c r="F30" i="7"/>
  <c r="I30" i="7"/>
  <c r="H30" i="7"/>
  <c r="E29" i="7"/>
  <c r="L30" i="7"/>
  <c r="K30" i="7"/>
  <c r="M30" i="7"/>
  <c r="G28" i="7"/>
  <c r="E29" i="5"/>
  <c r="L30" i="5"/>
  <c r="K30" i="5"/>
  <c r="H30" i="5"/>
  <c r="E30" i="5"/>
  <c r="F30" i="5"/>
  <c r="I30" i="5"/>
  <c r="M30" i="5"/>
  <c r="G28" i="5"/>
  <c r="H29" i="3"/>
  <c r="G28" i="3"/>
  <c r="H30" i="3"/>
  <c r="J28" i="3"/>
  <c r="M29" i="23"/>
  <c r="M28" i="30"/>
  <c r="J28" i="30"/>
  <c r="J29" i="30" s="1"/>
  <c r="J30" i="18" l="1"/>
  <c r="M30" i="18"/>
  <c r="G28" i="18"/>
  <c r="G29" i="18" s="1"/>
  <c r="K30" i="18"/>
  <c r="H30" i="18"/>
  <c r="F30" i="18"/>
  <c r="E29" i="18"/>
  <c r="L30" i="18"/>
  <c r="E30" i="18"/>
  <c r="B28" i="20"/>
  <c r="G28" i="20"/>
  <c r="G29" i="20" s="1"/>
  <c r="J30" i="7"/>
  <c r="G28" i="30"/>
  <c r="G29" i="30" s="1"/>
  <c r="G30" i="26"/>
  <c r="G28" i="23"/>
  <c r="G30" i="23" s="1"/>
  <c r="J30" i="23"/>
  <c r="E30" i="23"/>
  <c r="K30" i="23"/>
  <c r="J30" i="5"/>
  <c r="H30" i="23"/>
  <c r="G30" i="4"/>
  <c r="G29" i="4"/>
  <c r="M30" i="23"/>
  <c r="L30" i="23"/>
  <c r="F30" i="23"/>
  <c r="I30" i="23"/>
  <c r="J30" i="21"/>
  <c r="J30" i="1"/>
  <c r="G30" i="1"/>
  <c r="G29" i="22"/>
  <c r="G30" i="2"/>
  <c r="G29" i="24"/>
  <c r="G30" i="17"/>
  <c r="G29" i="12"/>
  <c r="J30" i="12"/>
  <c r="J29" i="12"/>
  <c r="G30" i="29"/>
  <c r="H30" i="30"/>
  <c r="E29" i="30"/>
  <c r="F30" i="30"/>
  <c r="L30" i="30"/>
  <c r="E30" i="30"/>
  <c r="K30" i="30"/>
  <c r="M30" i="30"/>
  <c r="G30" i="14"/>
  <c r="G29" i="19"/>
  <c r="G30" i="19"/>
  <c r="G30" i="21"/>
  <c r="G29" i="21"/>
  <c r="G28" i="15"/>
  <c r="G29" i="15"/>
  <c r="M29" i="20"/>
  <c r="G30" i="31"/>
  <c r="G29" i="31"/>
  <c r="N28" i="30"/>
  <c r="M29" i="30"/>
  <c r="G29" i="25"/>
  <c r="G30" i="25"/>
  <c r="E28" i="20"/>
  <c r="E30" i="20" s="1"/>
  <c r="G30" i="7"/>
  <c r="G29" i="7"/>
  <c r="G30" i="5"/>
  <c r="G29" i="5"/>
  <c r="J29" i="3"/>
  <c r="J30" i="3"/>
  <c r="G29" i="3"/>
  <c r="G30" i="3"/>
  <c r="J30" i="30"/>
  <c r="G30" i="18" l="1"/>
  <c r="G30" i="30"/>
  <c r="G29" i="23"/>
  <c r="I30" i="20"/>
  <c r="G30" i="20"/>
  <c r="K30" i="20"/>
  <c r="E29" i="20"/>
  <c r="H30" i="20"/>
  <c r="L30" i="20"/>
  <c r="F30" i="20"/>
  <c r="J30" i="20"/>
  <c r="M30" i="20"/>
  <c r="L28" i="16" l="1"/>
  <c r="L29" i="16" s="1"/>
  <c r="E25" i="16"/>
  <c r="E28" i="16" s="1"/>
  <c r="M25" i="16"/>
  <c r="N25" i="16" s="1"/>
  <c r="N28" i="16" s="1"/>
  <c r="M28" i="16" l="1"/>
  <c r="M29" i="16" s="1"/>
  <c r="K29" i="16" s="1"/>
  <c r="L30" i="16"/>
  <c r="C28" i="16"/>
  <c r="M30" i="16" l="1"/>
  <c r="K30" i="16" s="1"/>
  <c r="J28" i="4"/>
  <c r="J29" i="4" s="1"/>
  <c r="I30" i="4"/>
  <c r="I29" i="4"/>
  <c r="J30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tc={10BCADE4-5C1B-4854-AC50-403B41CB2079}</author>
    <author>tc={DB0954E8-E629-464D-A66A-61BCCEBD9C6D}</author>
  </authors>
  <commentList>
    <comment ref="B15" authorId="0" shapeId="0" xr:uid="{10BCADE4-5C1B-4854-AC50-403B41CB2079}">
      <text>
        <t>[Threaded comment]
Your version of Excel allows you to read this threaded comment; however, any edits to it will get removed if the file is opened in a newer version of Excel. Learn more: https://go.microsoft.com/fwlink/?linkid=870924
Comment:
    MDNE Hydromet ARC050</t>
      </text>
    </comment>
    <comment ref="D15" authorId="1" shapeId="0" xr:uid="{DB0954E8-E629-464D-A66A-61BCCEBD9C6D}">
      <text>
        <t>[Threaded comment]
Your version of Excel allows you to read this threaded comment; however, any edits to it will get removed if the file is opened in a newer version of Excel. Learn more: https://go.microsoft.com/fwlink/?linkid=870924
Comment:
    From BRAD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tc={EEFA1B30-4E94-4735-AE76-68E5CBD78D20}</author>
    <author>tc={83D585FC-D68C-4B99-94A0-D0D619101683}</author>
  </authors>
  <commentList>
    <comment ref="B15" authorId="0" shapeId="0" xr:uid="{EEFA1B30-4E94-4735-AE76-68E5CBD78D20}">
      <text>
        <t>[Threaded comment]
Your version of Excel allows you to read this threaded comment; however, any edits to it will get removed if the file is opened in a newer version of Excel. Learn more: https://go.microsoft.com/fwlink/?linkid=870924
Comment:
    MDNE Hydromet ARC050</t>
      </text>
    </comment>
    <comment ref="D15" authorId="1" shapeId="0" xr:uid="{83D585FC-D68C-4B99-94A0-D0D619101683}">
      <text>
        <t>[Threaded comment]
Your version of Excel allows you to read this threaded comment; however, any edits to it will get removed if the file is opened in a newer version of Excel. Learn more: https://go.microsoft.com/fwlink/?linkid=870924
Comment:
    From BRAD</t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tc={7B843F56-E93D-49B0-9A8B-0DC2D114053E}</author>
  </authors>
  <commentList>
    <comment ref="C15" authorId="0" shapeId="0" xr:uid="{7B843F56-E93D-49B0-9A8B-0DC2D114053E}">
      <text>
        <t>[Threaded comment]
Your version of Excel allows you to read this threaded comment; however, any edits to it will get removed if the file is opened in a newer version of Excel. Learn more: https://go.microsoft.com/fwlink/?linkid=870924
Comment:
    From Brad, what's pumped from CDNE to BANE</t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tc={5E35086C-C864-4040-AE7A-8E75E7809FB2}</author>
    <author>tc={C24E5987-FE57-4D06-B186-67F1C2B940E6}</author>
  </authors>
  <commentList>
    <comment ref="B15" authorId="0" shapeId="0" xr:uid="{5E35086C-C864-4040-AE7A-8E75E7809FB2}">
      <text>
        <t>[Threaded comment]
Your version of Excel allows you to read this threaded comment; however, any edits to it will get removed if the file is opened in a newer version of Excel. Learn more: https://go.microsoft.com/fwlink/?linkid=870924
Comment:
    from bostwickworksheet</t>
      </text>
    </comment>
    <comment ref="K15" authorId="1" shapeId="0" xr:uid="{C24E5987-FE57-4D06-B186-67F1C2B940E6}">
      <text>
        <t>[Threaded comment]
Your version of Excel allows you to read this threaded comment; however, any edits to it will get removed if the file is opened in a newer version of Excel. Learn more: https://go.microsoft.com/fwlink/?linkid=870924
Comment:
    from district</t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tc={A5AFA238-920D-42B8-BD3F-DD82C4932D0B}</author>
  </authors>
  <commentList>
    <comment ref="D11" authorId="0" shapeId="0" xr:uid="{A5AFA238-920D-42B8-BD3F-DD82C4932D0B}">
      <text>
        <t>[Threaded comment]
Your version of Excel allows you to read this threaded comment; however, any edits to it will get removed if the file is opened in a newer version of Excel. Learn more: https://go.microsoft.com/fwlink/?linkid=870924
Comment:
    Row 10 from TL Water Use Worksheet</t>
      </text>
    </comment>
  </commentList>
</comments>
</file>

<file path=xl/sharedStrings.xml><?xml version="1.0" encoding="utf-8"?>
<sst xmlns="http://schemas.openxmlformats.org/spreadsheetml/2006/main" count="2862" uniqueCount="182">
  <si>
    <t xml:space="preserve"> </t>
  </si>
  <si>
    <t xml:space="preserve">        7-322</t>
  </si>
  <si>
    <t>Revised for KRP use</t>
  </si>
  <si>
    <t xml:space="preserve">        2-74</t>
  </si>
  <si>
    <t>Canal:</t>
  </si>
  <si>
    <t>Project:</t>
  </si>
  <si>
    <t>Diversion from:</t>
  </si>
  <si>
    <t>1</t>
  </si>
  <si>
    <t>Month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</si>
  <si>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</si>
  <si>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</si>
  <si>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</si>
  <si>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</si>
  <si>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</si>
  <si>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</si>
  <si>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</si>
  <si>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</si>
  <si>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</si>
  <si>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</si>
  <si>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</si>
  <si>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</si>
  <si>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Total</t>
  </si>
  <si>
    <t>Acre ft.per acre****</t>
  </si>
  <si>
    <t>Percent Net Supply</t>
  </si>
  <si>
    <t>INSTRUCTIONS</t>
  </si>
  <si>
    <t>AINSWORTH</t>
  </si>
  <si>
    <t>Pick-Sloan Missouri Basin Program</t>
  </si>
  <si>
    <t>Merritt Reservoir</t>
  </si>
  <si>
    <t>2</t>
  </si>
  <si>
    <t>Diverted</t>
  </si>
  <si>
    <t>From</t>
  </si>
  <si>
    <t>Stream or</t>
  </si>
  <si>
    <t>Reservoir</t>
  </si>
  <si>
    <t>Column 2=Diversion amount exclusive of waste at head gates for sluicing.</t>
  </si>
  <si>
    <t>Columns 2+3-4=Column 5.</t>
  </si>
  <si>
    <t>Columns 5-6-8-11=Column 7.</t>
  </si>
  <si>
    <t>Columns 8-9-12=Column 10.</t>
  </si>
  <si>
    <t>3</t>
  </si>
  <si>
    <t>Inflow</t>
  </si>
  <si>
    <t>Other</t>
  </si>
  <si>
    <t>Sources</t>
  </si>
  <si>
    <t>MONTHLY  WATER  DISTRIBUTION</t>
  </si>
  <si>
    <t>4</t>
  </si>
  <si>
    <t>Delivered</t>
  </si>
  <si>
    <t>to</t>
  </si>
  <si>
    <t>Regulating</t>
  </si>
  <si>
    <t>5</t>
  </si>
  <si>
    <t>Net</t>
  </si>
  <si>
    <t>Supply</t>
  </si>
  <si>
    <t xml:space="preserve">             UNITED  STATES</t>
  </si>
  <si>
    <t>DEPARTMENT  OF  THE  INTERIOR</t>
  </si>
  <si>
    <t xml:space="preserve">   BUREAU  OF  RECLAMATION</t>
  </si>
  <si>
    <t>6</t>
  </si>
  <si>
    <t>Main</t>
  </si>
  <si>
    <t>Canal</t>
  </si>
  <si>
    <t>Waste</t>
  </si>
  <si>
    <t>District:</t>
  </si>
  <si>
    <t>Acres Irrigated During Season:</t>
  </si>
  <si>
    <t>ACRE-FEET:</t>
  </si>
  <si>
    <t>7</t>
  </si>
  <si>
    <t>Losses</t>
  </si>
  <si>
    <t>8</t>
  </si>
  <si>
    <t>Laterals*</t>
  </si>
  <si>
    <t>AINSWORTH IRRIGATION DISTRICT</t>
  </si>
  <si>
    <t>9</t>
  </si>
  <si>
    <t>Lateral</t>
  </si>
  <si>
    <t>*Measured at lateral turnouts from main canal.</t>
  </si>
  <si>
    <t>**Measured at farm turnouts from main canal.</t>
  </si>
  <si>
    <t>***Measured at farm turnouts from laterals.</t>
  </si>
  <si>
    <t>****Use total acres irrigated during season to compute this column.</t>
  </si>
  <si>
    <t>10</t>
  </si>
  <si>
    <t>11</t>
  </si>
  <si>
    <t xml:space="preserve">                Delivered to Farms</t>
  </si>
  <si>
    <t>From Main</t>
  </si>
  <si>
    <t>Canal**</t>
  </si>
  <si>
    <t>12</t>
  </si>
  <si>
    <t>Lateral***</t>
  </si>
  <si>
    <t>Year</t>
  </si>
  <si>
    <t>13</t>
  </si>
  <si>
    <t>14</t>
  </si>
  <si>
    <t>Per Acre</t>
  </si>
  <si>
    <t>****</t>
  </si>
  <si>
    <t>ALMENA</t>
  </si>
  <si>
    <t>Prairie Dog Creek</t>
  </si>
  <si>
    <t>ALMENA IRRIGATION DISTRICT NO. 5</t>
  </si>
  <si>
    <t>Acre Feet</t>
  </si>
  <si>
    <t>BARTLEY</t>
  </si>
  <si>
    <t>Republican River</t>
  </si>
  <si>
    <t>FRENCHMAN-CAMBRIDGE IRRIGATION DISTRICT</t>
  </si>
  <si>
    <t>BOSTWICK IN NEBRASKA SUMMARY</t>
  </si>
  <si>
    <t>Harlan County Lake and Republican River</t>
  </si>
  <si>
    <t>BOSTWICK IRRIGATION DISTRICT IN NEBRASKA</t>
  </si>
  <si>
    <t xml:space="preserve"> From Main</t>
  </si>
  <si>
    <t xml:space="preserve">  Canal**</t>
  </si>
  <si>
    <t>CAMBRIDGE</t>
  </si>
  <si>
    <t>Bypassed</t>
  </si>
  <si>
    <t>for Senior</t>
  </si>
  <si>
    <t>Water</t>
  </si>
  <si>
    <t>Right</t>
  </si>
  <si>
    <t>CULBERTSON</t>
  </si>
  <si>
    <t>Frenchman Creek</t>
  </si>
  <si>
    <t>FRENCHMAN VALLEY IRRIGATION DISTRICT</t>
  </si>
  <si>
    <t>Acre Ft/Acre****</t>
  </si>
  <si>
    <t>FRENCHMAN-CAMBRIDGE SUMMARY</t>
  </si>
  <si>
    <t>Trenton Res., RW Creek &amp; Republican River</t>
  </si>
  <si>
    <t>FRANKLIN PUMP</t>
  </si>
  <si>
    <t>FRANKLIN</t>
  </si>
  <si>
    <t>Harlan County Lake</t>
  </si>
  <si>
    <t>FULLERTON (BELOW DAVIS CREEK)</t>
  </si>
  <si>
    <t>Davis Creek Reservoir</t>
  </si>
  <si>
    <t xml:space="preserve">Other </t>
  </si>
  <si>
    <t xml:space="preserve">     4</t>
  </si>
  <si>
    <t>TWIN LOUPS IRRIGATION DISTRICT</t>
  </si>
  <si>
    <t>Acre ft.per acre **</t>
  </si>
  <si>
    <t>Waconda Lake</t>
  </si>
  <si>
    <t>Storage</t>
  </si>
  <si>
    <t>as</t>
  </si>
  <si>
    <t>Natural</t>
  </si>
  <si>
    <t>Flow *</t>
  </si>
  <si>
    <t>Laterals</t>
  </si>
  <si>
    <t>*Natural flow determined available for District use by the Kansas Division of</t>
  </si>
  <si>
    <t xml:space="preserve">  Water Resources and bypassed through the control works at Glen Elder Dam.</t>
  </si>
  <si>
    <t>**Use total acres irrigated during season to compute this column.</t>
  </si>
  <si>
    <t>GLEN ELDER IRRIGATION DISTRICT NO. 8</t>
  </si>
  <si>
    <t>District</t>
  </si>
  <si>
    <t>Usage</t>
  </si>
  <si>
    <t>Non-District</t>
  </si>
  <si>
    <t>**</t>
  </si>
  <si>
    <t>KIRWIN</t>
  </si>
  <si>
    <t>Kirwin Reservoir</t>
  </si>
  <si>
    <t>KIRWIN IRRIGATION DISTRICT NO. 1</t>
  </si>
  <si>
    <t>NOTE: Nebraska canal loss as shared by Kansas-Bostwick included in this report.</t>
  </si>
  <si>
    <t>NOTE: Net Supply does not include losses incurred by Kansas Bostwick or USBR (to Lovewell).</t>
  </si>
  <si>
    <t>COURTLAND ABOVE LOVEWELL</t>
  </si>
  <si>
    <t>Kan-Bost</t>
  </si>
  <si>
    <t>Share</t>
  </si>
  <si>
    <t>Loss</t>
  </si>
  <si>
    <t>0.7 - 15.1</t>
  </si>
  <si>
    <t>Columns 8+11=Column 4.</t>
  </si>
  <si>
    <t>Columns 2+3+4=Column 5.</t>
  </si>
  <si>
    <t>15.1 - 34.8</t>
  </si>
  <si>
    <t>Diversions</t>
  </si>
  <si>
    <t>below</t>
  </si>
  <si>
    <t>Stateline</t>
  </si>
  <si>
    <t>KANSAS-BOSTWICK IRRIGATION DISTRICT NO. 2</t>
  </si>
  <si>
    <t>COURTLAND BELOW LOVEWELL</t>
  </si>
  <si>
    <t>Lovewell Reservoir</t>
  </si>
  <si>
    <t>Lovewell</t>
  </si>
  <si>
    <t>KANSAS-BOSTWICK SUMMARY</t>
  </si>
  <si>
    <t>Republican River &amp; Lovewell Reservoir</t>
  </si>
  <si>
    <t>Allocated</t>
  </si>
  <si>
    <t>Above</t>
  </si>
  <si>
    <t>Column 3=Diversion amount exclusive of waste at head gates for sluicing.</t>
  </si>
  <si>
    <t>38.0</t>
  </si>
  <si>
    <t>MEEKER-DRIFTWOOD</t>
  </si>
  <si>
    <t>Trenton Dam</t>
  </si>
  <si>
    <t>MIRAGE FLATS</t>
  </si>
  <si>
    <t>Mirage Flats</t>
  </si>
  <si>
    <t>Niobrara River</t>
  </si>
  <si>
    <t>MIRAGE FLATS IRRIGATION DISTRICT</t>
  </si>
  <si>
    <t>MIRDAN (ABOVE DAVIS CREEK)</t>
  </si>
  <si>
    <t>Calamus Reservoir and North Loup River</t>
  </si>
  <si>
    <t>Calamus</t>
  </si>
  <si>
    <t>Kent</t>
  </si>
  <si>
    <t>***** 4</t>
  </si>
  <si>
    <t>*****Includes share of main canal loss.</t>
  </si>
  <si>
    <t>NAPONEE</t>
  </si>
  <si>
    <t>OSBORNE</t>
  </si>
  <si>
    <t>South Fork Solomon River</t>
  </si>
  <si>
    <t>WEBSTER IRRIGATION DISTRICT NO. 4</t>
  </si>
  <si>
    <t>RED WILLOW</t>
  </si>
  <si>
    <t>Red Willow Creek</t>
  </si>
  <si>
    <t>SUPERIOR</t>
  </si>
  <si>
    <t>TWIN LOUPS SUMMARY</t>
  </si>
  <si>
    <t>Calamus, Davis Creek Res., &amp; North Loup River</t>
  </si>
  <si>
    <t>COURTLAND IN NEBRASKA</t>
  </si>
  <si>
    <t>non-district</t>
  </si>
  <si>
    <t>Conducted</t>
  </si>
  <si>
    <t xml:space="preserve">Bartley </t>
  </si>
  <si>
    <t>Canal*****</t>
  </si>
  <si>
    <t>Bartley</t>
  </si>
  <si>
    <t>Note: made new tab to show 0 af/ac and efficiency and not lose formulas on this tab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</si>
</sst>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#,##0;[Red]#,##0"/>
  </numFmts>
  <fonts count="31">
    <font>
      <sz val="12"/>
      <name val="Arial"/>
    </font>
    <font>
      <sz val="12"/>
      <name val="Arial"/>
      <family val="2"/>
    </font>
    <font>
      <sz val="12"/>
      <name val="Arial"/>
      <family val="2"/>
    </font>
    <font>
      <b/>
      <sz val="12"/>
      <name val="SWISS"/>
    </font>
    <font>
      <sz val="14"/>
      <name val="SWISS"/>
    </font>
    <font>
      <b/>
      <sz val="24"/>
      <name val="SWISS"/>
    </font>
    <font>
      <b/>
      <sz val="14"/>
      <name val="SWISS"/>
    </font>
    <font>
      <b/>
      <sz val="10"/>
      <name val="DUTCH"/>
    </font>
    <font>
      <sz val="10"/>
      <name val="Arial"/>
      <family val="2"/>
    </font>
    <font>
      <sz val="10"/>
      <name val="DUTCH"/>
    </font>
    <font>
      <b/>
      <sz val="10"/>
      <color indexed="8"/>
      <name val="DUTCH"/>
    </font>
    <font>
      <sz val="12"/>
      <color indexed="8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sz val="12"/>
      <color indexed="8"/>
      <name val="Arial"/>
      <family val="2"/>
    </font>
    <font>
      <sz val="12"/>
      <color indexed="10"/>
      <name val="Arial"/>
      <family val="2"/>
    </font>
    <font>
      <b/>
      <sz val="10"/>
      <color indexed="10"/>
      <name val="DUTCH"/>
    </font>
    <font>
      <sz val="12"/>
      <color indexed="48"/>
      <name val="Arial"/>
      <family val="2"/>
    </font>
    <font>
      <sz val="12"/>
      <color indexed="12"/>
      <name val="Arial"/>
      <family val="2"/>
    </font>
    <font>
      <sz val="12"/>
      <color indexed="10"/>
      <name val="Arial"/>
      <family val="2"/>
    </font>
    <font>
      <b/>
      <sz val="12"/>
      <name val="Arial"/>
      <family val="2"/>
    </font>
    <font>
      <sz val="12"/>
      <color rgb="FF0000FF"/>
      <name val="Arial"/>
      <family val="2"/>
    </font>
    <font>
      <b/>
      <sz val="18"/>
      <name val="Arial"/>
      <family val="2"/>
    </font>
    <font>
      <sz val="12"/>
      <color rgb="FFFF0000"/>
      <name val="Arial"/>
      <family val="2"/>
    </font>
    <font>
      <sz val="12"/>
      <color theme="4" tint="-0.249977111117893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20"/>
      <name val="Arial"/>
      <family val="2"/>
    </font>
    <font>
      <sz val="12"/>
      <color theme="1"/>
      <name val="Arial"/>
      <family val="2"/>
    </font>
    <font>
      <b/>
      <sz val="24"/>
      <name val="Arial"/>
      <family val="2"/>
    </font>
    <font>
      <sz val="26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double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/>
      <top style="thin">
        <color indexed="8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double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8"/>
      </bottom>
      <diagonal/>
    </border>
  </borders>
  <cellStyleXfs count="1">
    <xf numFmtId="0" fontId="0" fillId="0" borderId="0"/>
  </cellStyleXfs>
  <cellXfs count="252">
    <xf numFmtId="0" fontId="0" fillId="0" borderId="0" xfId="0"/>
    <xf numFmtId="0" fontId="1" fillId="0" borderId="0" xfId="0" applyNumberFormat="1" applyFont="1" applyAlignment="1"/>
    <xf numFmtId="0" fontId="2" fillId="0" borderId="0" xfId="0" applyNumberFormat="1" applyFont="1" applyAlignment="1" applyProtection="1">
      <alignment horizontal="left"/>
      <protection locked="0"/>
    </xf>
    <xf numFmtId="0" fontId="2" fillId="0" borderId="0" xfId="0" applyNumberFormat="1" applyFont="1" applyAlignment="1">
      <alignment horizontal="left"/>
    </xf>
    <xf numFmtId="0" fontId="3" fillId="0" borderId="0" xfId="0" applyNumberFormat="1" applyFont="1" applyAlignment="1">
      <alignment horizontal="left"/>
    </xf>
    <xf numFmtId="0" fontId="4" fillId="0" borderId="0" xfId="0" applyNumberFormat="1" applyFont="1" applyAlignment="1">
      <alignment horizontal="left"/>
    </xf>
    <xf numFmtId="0" fontId="5" fillId="0" borderId="0" xfId="0" applyNumberFormat="1" applyFont="1" applyAlignment="1">
      <alignment horizontal="left"/>
    </xf>
    <xf numFmtId="0" fontId="1" fillId="0" borderId="0" xfId="0" applyNumberFormat="1" applyFont="1" applyProtection="1">
      <protection locked="0"/>
    </xf>
    <xf numFmtId="0" fontId="6" fillId="0" borderId="0" xfId="0" applyNumberFormat="1" applyFont="1" applyAlignment="1">
      <alignment horizontal="left"/>
    </xf>
    <xf numFmtId="0" fontId="2" fillId="0" borderId="0" xfId="0" applyNumberFormat="1" applyFont="1" applyAlignment="1" applyProtection="1">
      <protection locked="0"/>
    </xf>
    <xf numFmtId="0" fontId="6" fillId="0" borderId="1" xfId="0" applyNumberFormat="1" applyFont="1" applyBorder="1" applyAlignment="1">
      <alignment horizontal="left"/>
    </xf>
    <xf numFmtId="0" fontId="2" fillId="0" borderId="1" xfId="0" applyNumberFormat="1" applyFont="1" applyBorder="1" applyAlignment="1" applyProtection="1">
      <alignment horizontal="left"/>
      <protection locked="0"/>
    </xf>
    <xf numFmtId="0" fontId="6" fillId="0" borderId="1" xfId="0" applyNumberFormat="1" applyFont="1" applyBorder="1" applyAlignment="1">
      <alignment horizontal="center"/>
    </xf>
    <xf numFmtId="0" fontId="1" fillId="0" borderId="1" xfId="0" applyNumberFormat="1" applyFont="1" applyBorder="1" applyProtection="1">
      <protection locked="0"/>
    </xf>
    <xf numFmtId="0" fontId="2" fillId="0" borderId="2" xfId="0" applyNumberFormat="1" applyFont="1" applyBorder="1" applyAlignment="1">
      <alignment horizontal="left"/>
    </xf>
    <xf numFmtId="0" fontId="2" fillId="0" borderId="2" xfId="0" applyNumberFormat="1" applyFont="1" applyBorder="1" applyAlignment="1">
      <alignment horizontal="center"/>
    </xf>
    <xf numFmtId="0" fontId="1" fillId="0" borderId="3" xfId="0" applyNumberFormat="1" applyFont="1" applyBorder="1"/>
    <xf numFmtId="0" fontId="7" fillId="0" borderId="2" xfId="0" applyNumberFormat="1" applyFont="1" applyBorder="1" applyAlignment="1">
      <alignment horizontal="left"/>
    </xf>
    <xf numFmtId="0" fontId="7" fillId="0" borderId="4" xfId="0" applyNumberFormat="1" applyFont="1" applyBorder="1" applyAlignment="1">
      <alignment horizontal="left"/>
    </xf>
    <xf numFmtId="0" fontId="7" fillId="0" borderId="4" xfId="0" applyNumberFormat="1" applyFont="1" applyBorder="1" applyAlignment="1"/>
    <xf numFmtId="0" fontId="7" fillId="0" borderId="2" xfId="0" applyNumberFormat="1" applyFont="1" applyBorder="1" applyAlignment="1"/>
    <xf numFmtId="0" fontId="2" fillId="0" borderId="3" xfId="0" applyNumberFormat="1" applyFont="1" applyBorder="1" applyAlignment="1">
      <alignment horizontal="left"/>
    </xf>
    <xf numFmtId="0" fontId="7" fillId="0" borderId="3" xfId="0" applyNumberFormat="1" applyFont="1" applyBorder="1" applyAlignment="1">
      <alignment horizontal="left"/>
    </xf>
    <xf numFmtId="0" fontId="7" fillId="0" borderId="0" xfId="0" applyNumberFormat="1" applyFont="1" applyAlignment="1">
      <alignment horizontal="left"/>
    </xf>
    <xf numFmtId="0" fontId="7" fillId="0" borderId="0" xfId="0" applyNumberFormat="1" applyFont="1" applyAlignment="1"/>
    <xf numFmtId="0" fontId="7" fillId="0" borderId="3" xfId="0" applyNumberFormat="1" applyFont="1" applyBorder="1" applyAlignment="1"/>
    <xf numFmtId="0" fontId="7" fillId="0" borderId="5" xfId="0" applyNumberFormat="1" applyFont="1" applyBorder="1" applyAlignment="1">
      <alignment horizontal="left"/>
    </xf>
    <xf numFmtId="0" fontId="7" fillId="0" borderId="5" xfId="0" applyNumberFormat="1" applyFont="1" applyBorder="1" applyAlignment="1"/>
    <xf numFmtId="0" fontId="7" fillId="0" borderId="3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left"/>
    </xf>
    <xf numFmtId="3" fontId="2" fillId="0" borderId="5" xfId="0" applyNumberFormat="1" applyFont="1" applyBorder="1" applyAlignment="1" applyProtection="1">
      <alignment horizontal="left"/>
      <protection locked="0"/>
    </xf>
    <xf numFmtId="3" fontId="2" fillId="0" borderId="5" xfId="0" applyNumberFormat="1" applyFont="1" applyBorder="1" applyAlignment="1">
      <alignment horizontal="left"/>
    </xf>
    <xf numFmtId="3" fontId="2" fillId="0" borderId="5" xfId="0" applyNumberFormat="1" applyFont="1" applyBorder="1" applyAlignment="1"/>
    <xf numFmtId="0" fontId="2" fillId="0" borderId="5" xfId="0" applyNumberFormat="1" applyFont="1" applyBorder="1" applyAlignment="1"/>
    <xf numFmtId="164" fontId="2" fillId="0" borderId="5" xfId="0" applyNumberFormat="1" applyFont="1" applyBorder="1" applyAlignment="1"/>
    <xf numFmtId="2" fontId="2" fillId="0" borderId="2" xfId="0" applyNumberFormat="1" applyFont="1" applyBorder="1" applyAlignment="1">
      <alignment horizontal="left"/>
    </xf>
    <xf numFmtId="2" fontId="2" fillId="0" borderId="2" xfId="0" applyNumberFormat="1" applyFont="1" applyBorder="1" applyAlignment="1"/>
    <xf numFmtId="0" fontId="2" fillId="0" borderId="2" xfId="0" applyNumberFormat="1" applyFont="1" applyBorder="1" applyAlignment="1"/>
    <xf numFmtId="165" fontId="2" fillId="0" borderId="5" xfId="0" applyNumberFormat="1" applyFont="1" applyBorder="1" applyAlignment="1">
      <alignment horizontal="left"/>
    </xf>
    <xf numFmtId="165" fontId="2" fillId="0" borderId="5" xfId="0" applyNumberFormat="1" applyFont="1" applyBorder="1" applyAlignment="1"/>
    <xf numFmtId="0" fontId="2" fillId="0" borderId="4" xfId="0" applyNumberFormat="1" applyFont="1" applyBorder="1" applyAlignment="1">
      <alignment horizontal="left"/>
    </xf>
    <xf numFmtId="0" fontId="1" fillId="0" borderId="4" xfId="0" applyNumberFormat="1" applyFont="1" applyBorder="1"/>
    <xf numFmtId="0" fontId="7" fillId="0" borderId="0" xfId="0" applyNumberFormat="1" applyFont="1" applyAlignment="1" applyProtection="1">
      <alignment horizontal="left"/>
      <protection locked="0"/>
    </xf>
    <xf numFmtId="0" fontId="1" fillId="0" borderId="0" xfId="0" applyNumberFormat="1" applyFont="1"/>
    <xf numFmtId="3" fontId="2" fillId="0" borderId="0" xfId="0" applyNumberFormat="1" applyFont="1" applyAlignment="1">
      <alignment horizontal="left"/>
    </xf>
    <xf numFmtId="0" fontId="2" fillId="0" borderId="0" xfId="0" applyNumberFormat="1" applyFont="1" applyAlignment="1"/>
    <xf numFmtId="2" fontId="2" fillId="0" borderId="0" xfId="0" applyNumberFormat="1" applyFont="1" applyAlignment="1"/>
    <xf numFmtId="165" fontId="2" fillId="0" borderId="0" xfId="0" applyNumberFormat="1" applyFont="1" applyAlignment="1"/>
    <xf numFmtId="0" fontId="7" fillId="0" borderId="3" xfId="0" applyNumberFormat="1" applyFont="1" applyBorder="1" applyAlignment="1" applyProtection="1">
      <alignment horizontal="left"/>
      <protection locked="0"/>
    </xf>
    <xf numFmtId="0" fontId="8" fillId="0" borderId="0" xfId="0" applyNumberFormat="1" applyFont="1" applyAlignment="1" applyProtection="1">
      <alignment horizontal="left"/>
      <protection locked="0"/>
    </xf>
    <xf numFmtId="0" fontId="7" fillId="0" borderId="3" xfId="0" applyNumberFormat="1" applyFont="1" applyBorder="1" applyAlignment="1" applyProtection="1">
      <protection locked="0"/>
    </xf>
    <xf numFmtId="3" fontId="11" fillId="0" borderId="5" xfId="0" applyNumberFormat="1" applyFont="1" applyBorder="1" applyAlignment="1">
      <alignment horizontal="left"/>
    </xf>
    <xf numFmtId="0" fontId="9" fillId="0" borderId="0" xfId="0" applyNumberFormat="1" applyFont="1" applyAlignment="1" applyProtection="1">
      <alignment horizontal="left"/>
      <protection locked="0"/>
    </xf>
    <xf numFmtId="0" fontId="12" fillId="0" borderId="0" xfId="0" applyNumberFormat="1" applyFont="1" applyAlignment="1">
      <alignment horizontal="left"/>
    </xf>
    <xf numFmtId="3" fontId="2" fillId="0" borderId="0" xfId="0" applyNumberFormat="1" applyFont="1" applyAlignment="1" applyProtection="1">
      <alignment horizontal="left"/>
      <protection locked="0"/>
    </xf>
    <xf numFmtId="2" fontId="2" fillId="0" borderId="0" xfId="0" applyNumberFormat="1" applyFont="1" applyAlignment="1" applyProtection="1">
      <alignment horizontal="left"/>
      <protection locked="0"/>
    </xf>
    <xf numFmtId="0" fontId="2" fillId="0" borderId="1" xfId="0" applyNumberFormat="1" applyFont="1" applyBorder="1" applyAlignment="1">
      <alignment horizontal="left"/>
    </xf>
    <xf numFmtId="0" fontId="1" fillId="0" borderId="3" xfId="0" applyNumberFormat="1" applyFont="1" applyBorder="1" applyProtection="1">
      <protection locked="0"/>
    </xf>
    <xf numFmtId="0" fontId="2" fillId="0" borderId="0" xfId="0" applyNumberFormat="1" applyFont="1" applyAlignment="1" applyProtection="1">
      <alignment horizontal="center"/>
      <protection locked="0"/>
    </xf>
    <xf numFmtId="2" fontId="2" fillId="0" borderId="0" xfId="0" applyNumberFormat="1" applyFont="1" applyAlignment="1" applyProtection="1">
      <alignment horizontal="center"/>
      <protection locked="0"/>
    </xf>
    <xf numFmtId="0" fontId="7" fillId="0" borderId="1" xfId="0" applyNumberFormat="1" applyFont="1" applyBorder="1" applyAlignment="1">
      <alignment horizontal="left"/>
    </xf>
    <xf numFmtId="3" fontId="14" fillId="0" borderId="5" xfId="0" applyNumberFormat="1" applyFont="1" applyBorder="1" applyAlignment="1" applyProtection="1">
      <alignment horizontal="left"/>
      <protection locked="0"/>
    </xf>
    <xf numFmtId="2" fontId="2" fillId="0" borderId="2" xfId="0" applyNumberFormat="1" applyFont="1" applyBorder="1" applyAlignment="1" applyProtection="1">
      <alignment horizontal="left"/>
      <protection locked="0"/>
    </xf>
    <xf numFmtId="165" fontId="2" fillId="0" borderId="5" xfId="0" applyNumberFormat="1" applyFont="1" applyBorder="1" applyAlignment="1" applyProtection="1">
      <alignment horizontal="left"/>
      <protection locked="0"/>
    </xf>
    <xf numFmtId="165" fontId="2" fillId="0" borderId="0" xfId="0" applyNumberFormat="1" applyFont="1" applyAlignment="1" applyProtection="1">
      <protection locked="0"/>
    </xf>
    <xf numFmtId="0" fontId="2" fillId="0" borderId="5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/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1" fillId="0" borderId="3" xfId="0" applyFont="1" applyBorder="1"/>
    <xf numFmtId="0" fontId="7" fillId="0" borderId="2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0" fontId="2" fillId="0" borderId="0" xfId="0" applyFont="1" applyAlignment="1"/>
    <xf numFmtId="0" fontId="6" fillId="0" borderId="1" xfId="0" applyFont="1" applyBorder="1" applyAlignment="1">
      <alignment horizontal="center"/>
    </xf>
    <xf numFmtId="0" fontId="1" fillId="0" borderId="1" xfId="0" applyFont="1" applyBorder="1"/>
    <xf numFmtId="0" fontId="2" fillId="0" borderId="2" xfId="0" applyFont="1" applyBorder="1" applyAlignment="1">
      <alignment horizontal="center"/>
    </xf>
    <xf numFmtId="0" fontId="7" fillId="0" borderId="4" xfId="0" applyFont="1" applyBorder="1" applyAlignment="1"/>
    <xf numFmtId="0" fontId="7" fillId="0" borderId="2" xfId="0" applyFont="1" applyBorder="1" applyAlignment="1"/>
    <xf numFmtId="0" fontId="7" fillId="0" borderId="0" xfId="0" applyFont="1" applyAlignment="1"/>
    <xf numFmtId="0" fontId="7" fillId="0" borderId="3" xfId="0" applyFont="1" applyBorder="1" applyAlignment="1"/>
    <xf numFmtId="0" fontId="7" fillId="0" borderId="5" xfId="0" applyFont="1" applyBorder="1" applyAlignment="1"/>
    <xf numFmtId="0" fontId="7" fillId="0" borderId="3" xfId="0" applyFont="1" applyBorder="1" applyAlignment="1">
      <alignment horizontal="center"/>
    </xf>
    <xf numFmtId="0" fontId="16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7" fillId="0" borderId="1" xfId="0" applyNumberFormat="1" applyFont="1" applyBorder="1" applyAlignment="1" applyProtection="1">
      <alignment horizontal="left"/>
      <protection locked="0"/>
    </xf>
    <xf numFmtId="3" fontId="17" fillId="0" borderId="1" xfId="0" applyNumberFormat="1" applyFont="1" applyBorder="1" applyAlignment="1" applyProtection="1">
      <alignment horizontal="right"/>
      <protection locked="0"/>
    </xf>
    <xf numFmtId="0" fontId="2" fillId="0" borderId="6" xfId="0" applyNumberFormat="1" applyFont="1" applyBorder="1" applyAlignment="1">
      <alignment horizontal="left"/>
    </xf>
    <xf numFmtId="0" fontId="18" fillId="0" borderId="1" xfId="0" applyNumberFormat="1" applyFont="1" applyBorder="1" applyAlignment="1" applyProtection="1">
      <protection locked="0"/>
    </xf>
    <xf numFmtId="3" fontId="18" fillId="0" borderId="5" xfId="0" applyNumberFormat="1" applyFont="1" applyBorder="1" applyAlignment="1" applyProtection="1">
      <alignment horizontal="left"/>
      <protection locked="0"/>
    </xf>
    <xf numFmtId="3" fontId="18" fillId="0" borderId="5" xfId="0" applyNumberFormat="1" applyFont="1" applyBorder="1" applyAlignment="1">
      <alignment horizontal="left"/>
    </xf>
    <xf numFmtId="0" fontId="2" fillId="0" borderId="6" xfId="0" applyFont="1" applyBorder="1" applyAlignment="1">
      <alignment horizontal="left"/>
    </xf>
    <xf numFmtId="3" fontId="15" fillId="0" borderId="5" xfId="0" applyNumberFormat="1" applyFont="1" applyBorder="1" applyAlignment="1">
      <alignment horizontal="left"/>
    </xf>
    <xf numFmtId="0" fontId="7" fillId="0" borderId="7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3" fontId="18" fillId="0" borderId="1" xfId="0" applyNumberFormat="1" applyFont="1" applyBorder="1" applyAlignment="1" applyProtection="1">
      <alignment horizontal="left"/>
      <protection locked="0"/>
    </xf>
    <xf numFmtId="0" fontId="18" fillId="0" borderId="1" xfId="0" applyNumberFormat="1" applyFont="1" applyBorder="1" applyAlignment="1" applyProtection="1">
      <alignment horizontal="left"/>
      <protection locked="0"/>
    </xf>
    <xf numFmtId="0" fontId="18" fillId="0" borderId="1" xfId="0" applyFont="1" applyBorder="1" applyAlignment="1">
      <alignment horizontal="left"/>
    </xf>
    <xf numFmtId="3" fontId="18" fillId="0" borderId="1" xfId="0" applyNumberFormat="1" applyFont="1" applyBorder="1" applyAlignment="1">
      <alignment horizontal="right"/>
    </xf>
    <xf numFmtId="3" fontId="2" fillId="0" borderId="6" xfId="0" applyNumberFormat="1" applyFont="1" applyBorder="1" applyAlignment="1">
      <alignment horizontal="left"/>
    </xf>
    <xf numFmtId="0" fontId="7" fillId="0" borderId="9" xfId="0" applyNumberFormat="1" applyFont="1" applyBorder="1" applyAlignment="1">
      <alignment horizontal="left"/>
    </xf>
    <xf numFmtId="0" fontId="18" fillId="0" borderId="1" xfId="0" applyFont="1" applyBorder="1" applyAlignment="1"/>
    <xf numFmtId="0" fontId="7" fillId="0" borderId="10" xfId="0" applyNumberFormat="1" applyFont="1" applyBorder="1" applyAlignment="1">
      <alignment horizontal="left"/>
    </xf>
    <xf numFmtId="0" fontId="7" fillId="0" borderId="10" xfId="0" applyFont="1" applyBorder="1" applyAlignment="1">
      <alignment horizontal="left"/>
    </xf>
    <xf numFmtId="0" fontId="7" fillId="0" borderId="9" xfId="0" applyFont="1" applyBorder="1" applyAlignment="1">
      <alignment horizontal="left"/>
    </xf>
    <xf numFmtId="2" fontId="2" fillId="0" borderId="5" xfId="0" applyNumberFormat="1" applyFont="1" applyBorder="1" applyAlignment="1">
      <alignment horizontal="left"/>
    </xf>
    <xf numFmtId="0" fontId="19" fillId="0" borderId="0" xfId="0" applyNumberFormat="1" applyFont="1" applyAlignment="1">
      <alignment horizontal="left"/>
    </xf>
    <xf numFmtId="0" fontId="19" fillId="0" borderId="0" xfId="0" applyFont="1" applyAlignment="1">
      <alignment horizontal="left"/>
    </xf>
    <xf numFmtId="0" fontId="1" fillId="0" borderId="0" xfId="0" applyNumberFormat="1" applyFont="1" applyAlignment="1" applyProtection="1">
      <alignment horizontal="left"/>
      <protection locked="0"/>
    </xf>
    <xf numFmtId="0" fontId="1" fillId="0" borderId="0" xfId="0" applyNumberFormat="1" applyFont="1" applyAlignment="1">
      <alignment horizontal="left"/>
    </xf>
    <xf numFmtId="0" fontId="1" fillId="0" borderId="1" xfId="0" applyNumberFormat="1" applyFont="1" applyBorder="1" applyAlignment="1" applyProtection="1">
      <alignment horizontal="left"/>
      <protection locked="0"/>
    </xf>
    <xf numFmtId="0" fontId="1" fillId="0" borderId="2" xfId="0" applyNumberFormat="1" applyFont="1" applyBorder="1" applyAlignment="1">
      <alignment horizontal="left"/>
    </xf>
    <xf numFmtId="0" fontId="1" fillId="0" borderId="3" xfId="0" applyNumberFormat="1" applyFont="1" applyBorder="1" applyAlignment="1">
      <alignment horizontal="left"/>
    </xf>
    <xf numFmtId="0" fontId="1" fillId="0" borderId="5" xfId="0" applyNumberFormat="1" applyFont="1" applyBorder="1" applyAlignment="1">
      <alignment horizontal="left"/>
    </xf>
    <xf numFmtId="3" fontId="1" fillId="0" borderId="5" xfId="0" applyNumberFormat="1" applyFont="1" applyBorder="1" applyAlignment="1" applyProtection="1">
      <alignment horizontal="left"/>
      <protection locked="0"/>
    </xf>
    <xf numFmtId="3" fontId="1" fillId="0" borderId="5" xfId="0" applyNumberFormat="1" applyFont="1" applyBorder="1" applyAlignment="1">
      <alignment horizontal="left"/>
    </xf>
    <xf numFmtId="0" fontId="1" fillId="0" borderId="6" xfId="0" applyNumberFormat="1" applyFont="1" applyBorder="1" applyAlignment="1">
      <alignment horizontal="left"/>
    </xf>
    <xf numFmtId="2" fontId="1" fillId="0" borderId="2" xfId="0" applyNumberFormat="1" applyFont="1" applyBorder="1" applyAlignment="1">
      <alignment horizontal="left"/>
    </xf>
    <xf numFmtId="165" fontId="1" fillId="0" borderId="5" xfId="0" applyNumberFormat="1" applyFont="1" applyBorder="1" applyAlignment="1">
      <alignment horizontal="left"/>
    </xf>
    <xf numFmtId="0" fontId="1" fillId="0" borderId="4" xfId="0" applyNumberFormat="1" applyFont="1" applyBorder="1" applyAlignment="1">
      <alignment horizontal="left"/>
    </xf>
    <xf numFmtId="165" fontId="1" fillId="0" borderId="0" xfId="0" applyNumberFormat="1" applyFont="1" applyAlignment="1" applyProtection="1">
      <alignment horizontal="left"/>
      <protection locked="0"/>
    </xf>
    <xf numFmtId="3" fontId="1" fillId="0" borderId="0" xfId="0" applyNumberFormat="1" applyFont="1" applyAlignment="1">
      <alignment horizontal="left"/>
    </xf>
    <xf numFmtId="2" fontId="1" fillId="0" borderId="0" xfId="0" applyNumberFormat="1" applyFont="1" applyAlignment="1">
      <alignment horizontal="left"/>
    </xf>
    <xf numFmtId="165" fontId="1" fillId="0" borderId="0" xfId="0" applyNumberFormat="1" applyFont="1" applyAlignment="1">
      <alignment horizontal="left"/>
    </xf>
    <xf numFmtId="0" fontId="20" fillId="0" borderId="0" xfId="0" applyFont="1" applyAlignment="1">
      <alignment horizontal="left"/>
    </xf>
    <xf numFmtId="0" fontId="20" fillId="0" borderId="0" xfId="0" applyNumberFormat="1" applyFont="1" applyAlignment="1">
      <alignment horizontal="left"/>
    </xf>
    <xf numFmtId="0" fontId="1" fillId="0" borderId="0" xfId="0" applyNumberFormat="1" applyFont="1" applyAlignment="1" applyProtection="1">
      <protection locked="0"/>
    </xf>
    <xf numFmtId="0" fontId="1" fillId="0" borderId="2" xfId="0" applyNumberFormat="1" applyFont="1" applyBorder="1" applyAlignment="1">
      <alignment horizontal="center"/>
    </xf>
    <xf numFmtId="3" fontId="11" fillId="0" borderId="5" xfId="0" applyNumberFormat="1" applyFont="1" applyBorder="1" applyAlignment="1" applyProtection="1">
      <alignment horizontal="left"/>
      <protection locked="0"/>
    </xf>
    <xf numFmtId="3" fontId="1" fillId="0" borderId="5" xfId="0" applyNumberFormat="1" applyFont="1" applyBorder="1" applyAlignment="1"/>
    <xf numFmtId="0" fontId="1" fillId="0" borderId="5" xfId="0" applyNumberFormat="1" applyFont="1" applyBorder="1" applyAlignment="1"/>
    <xf numFmtId="3" fontId="1" fillId="0" borderId="11" xfId="0" applyNumberFormat="1" applyFont="1" applyBorder="1" applyAlignment="1">
      <alignment horizontal="left"/>
    </xf>
    <xf numFmtId="3" fontId="1" fillId="0" borderId="11" xfId="0" applyNumberFormat="1" applyFont="1" applyBorder="1" applyAlignment="1"/>
    <xf numFmtId="0" fontId="1" fillId="0" borderId="6" xfId="0" applyNumberFormat="1" applyFont="1" applyBorder="1" applyAlignment="1"/>
    <xf numFmtId="2" fontId="1" fillId="0" borderId="3" xfId="0" applyNumberFormat="1" applyFont="1" applyBorder="1" applyAlignment="1">
      <alignment horizontal="left"/>
    </xf>
    <xf numFmtId="2" fontId="1" fillId="0" borderId="3" xfId="0" applyNumberFormat="1" applyFont="1" applyBorder="1" applyAlignment="1"/>
    <xf numFmtId="0" fontId="1" fillId="0" borderId="3" xfId="0" applyNumberFormat="1" applyFont="1" applyBorder="1" applyAlignment="1"/>
    <xf numFmtId="165" fontId="1" fillId="0" borderId="6" xfId="0" applyNumberFormat="1" applyFont="1" applyBorder="1" applyAlignment="1">
      <alignment horizontal="left"/>
    </xf>
    <xf numFmtId="165" fontId="1" fillId="0" borderId="5" xfId="0" applyNumberFormat="1" applyFont="1" applyBorder="1" applyAlignment="1"/>
    <xf numFmtId="165" fontId="1" fillId="0" borderId="0" xfId="0" applyNumberFormat="1" applyFont="1" applyAlignment="1"/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11" xfId="0" applyNumberFormat="1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3" fontId="2" fillId="0" borderId="12" xfId="0" applyNumberFormat="1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3" fontId="18" fillId="0" borderId="5" xfId="0" applyNumberFormat="1" applyFont="1" applyFill="1" applyBorder="1" applyAlignment="1" applyProtection="1">
      <alignment horizontal="left"/>
      <protection locked="0"/>
    </xf>
    <xf numFmtId="3" fontId="11" fillId="0" borderId="5" xfId="0" applyNumberFormat="1" applyFont="1" applyFill="1" applyBorder="1" applyAlignment="1" applyProtection="1">
      <alignment horizontal="left"/>
      <protection locked="0"/>
    </xf>
    <xf numFmtId="3" fontId="2" fillId="0" borderId="5" xfId="0" applyNumberFormat="1" applyFont="1" applyFill="1" applyBorder="1" applyAlignment="1">
      <alignment horizontal="left"/>
    </xf>
    <xf numFmtId="3" fontId="21" fillId="0" borderId="1" xfId="0" applyNumberFormat="1" applyFont="1" applyBorder="1" applyAlignment="1">
      <alignment horizontal="right"/>
    </xf>
    <xf numFmtId="0" fontId="22" fillId="0" borderId="0" xfId="0" applyNumberFormat="1" applyFont="1" applyAlignment="1"/>
    <xf numFmtId="0" fontId="7" fillId="0" borderId="8" xfId="0" applyNumberFormat="1" applyFont="1" applyBorder="1" applyAlignment="1">
      <alignment horizontal="left"/>
    </xf>
    <xf numFmtId="0" fontId="7" fillId="0" borderId="7" xfId="0" applyNumberFormat="1" applyFont="1" applyBorder="1" applyAlignment="1">
      <alignment horizontal="left"/>
    </xf>
    <xf numFmtId="3" fontId="0" fillId="0" borderId="1" xfId="0" applyNumberFormat="1" applyBorder="1" applyAlignment="1" applyProtection="1">
      <alignment horizontal="left"/>
      <protection locked="0"/>
    </xf>
    <xf numFmtId="3" fontId="0" fillId="0" borderId="1" xfId="0" applyNumberFormat="1" applyBorder="1" applyAlignment="1">
      <alignment horizontal="left"/>
    </xf>
    <xf numFmtId="0" fontId="13" fillId="0" borderId="0" xfId="0" applyNumberFormat="1" applyFont="1" applyAlignment="1"/>
    <xf numFmtId="0" fontId="25" fillId="0" borderId="0" xfId="0" applyFont="1" applyAlignment="1"/>
    <xf numFmtId="0" fontId="13" fillId="0" borderId="0" xfId="0" applyFont="1" applyAlignment="1"/>
    <xf numFmtId="0" fontId="25" fillId="0" borderId="0" xfId="0" applyNumberFormat="1" applyFont="1" applyAlignment="1"/>
    <xf numFmtId="0" fontId="1" fillId="0" borderId="1" xfId="0" applyFont="1" applyBorder="1" applyAlignment="1">
      <alignment horizontal="left"/>
    </xf>
    <xf numFmtId="164" fontId="2" fillId="0" borderId="5" xfId="0" applyNumberFormat="1" applyFont="1" applyBorder="1" applyAlignment="1">
      <alignment horizontal="left"/>
    </xf>
    <xf numFmtId="2" fontId="2" fillId="0" borderId="3" xfId="0" applyNumberFormat="1" applyFont="1" applyBorder="1" applyAlignment="1">
      <alignment horizontal="left"/>
    </xf>
    <xf numFmtId="164" fontId="2" fillId="0" borderId="13" xfId="0" applyNumberFormat="1" applyFont="1" applyBorder="1" applyAlignment="1">
      <alignment horizontal="left"/>
    </xf>
    <xf numFmtId="0" fontId="26" fillId="0" borderId="0" xfId="0" applyFont="1" applyAlignment="1"/>
    <xf numFmtId="3" fontId="21" fillId="0" borderId="5" xfId="0" applyNumberFormat="1" applyFont="1" applyBorder="1" applyAlignment="1" applyProtection="1">
      <alignment horizontal="left"/>
      <protection locked="0"/>
    </xf>
    <xf numFmtId="3" fontId="1" fillId="2" borderId="5" xfId="0" applyNumberFormat="1" applyFont="1" applyFill="1" applyBorder="1" applyAlignment="1">
      <alignment horizontal="left"/>
    </xf>
    <xf numFmtId="0" fontId="27" fillId="0" borderId="0" xfId="0" applyNumberFormat="1" applyFont="1" applyAlignment="1" applyProtection="1">
      <alignment horizontal="left"/>
      <protection locked="0"/>
    </xf>
    <xf numFmtId="3" fontId="28" fillId="0" borderId="11" xfId="0" applyNumberFormat="1" applyFont="1" applyBorder="1" applyAlignment="1">
      <alignment horizontal="left"/>
    </xf>
    <xf numFmtId="0" fontId="30" fillId="0" borderId="0" xfId="0" applyNumberFormat="1" applyFont="1" applyAlignment="1"/>
    <xf numFmtId="0" fontId="29" fillId="0" borderId="0" xfId="0" applyFont="1" applyAlignment="1"/>
    <xf numFmtId="9" fontId="23" fillId="0" borderId="0" xfId="0" applyNumberFormat="1" applyFont="1" applyAlignment="1"/>
    <xf numFmtId="3" fontId="18" fillId="0" borderId="5" xfId="0" applyNumberFormat="1" applyFont="1" applyBorder="1" applyAlignment="1">
      <alignment horizontal="left"/>
    </xf>
    <xf numFmtId="3" fontId="18" fillId="0" borderId="5" xfId="0" applyNumberFormat="1" applyFont="1" applyBorder="1" applyAlignment="1">
      <alignment horizontal="left"/>
    </xf>
    <xf numFmtId="3" fontId="21" fillId="0" borderId="5" xfId="0" applyNumberFormat="1" applyFont="1" applyFill="1" applyBorder="1" applyAlignment="1" applyProtection="1">
      <alignment horizontal="left"/>
      <protection locked="0"/>
    </xf>
    <xf numFmtId="3" fontId="1" fillId="0" borderId="5" xfId="0" applyNumberFormat="1" applyFont="1" applyFill="1" applyBorder="1" applyAlignment="1">
      <alignment horizontal="left"/>
    </xf>
    <xf numFmtId="3" fontId="1" fillId="0" borderId="5" xfId="0" applyNumberFormat="1" applyFont="1" applyFill="1" applyBorder="1" applyAlignment="1" applyProtection="1">
      <alignment horizontal="left"/>
      <protection locked="0"/>
    </xf>
    <xf numFmtId="3" fontId="1" fillId="0" borderId="6" xfId="0" applyNumberFormat="1" applyFont="1" applyBorder="1" applyAlignment="1">
      <alignment horizontal="left"/>
    </xf>
    <xf numFmtId="3" fontId="18" fillId="0" borderId="5" xfId="0" applyNumberFormat="1" applyFont="1" applyFill="1" applyBorder="1" applyAlignment="1">
      <alignment horizontal="left"/>
    </xf>
    <xf numFmtId="3" fontId="15" fillId="0" borderId="5" xfId="0" applyNumberFormat="1" applyFont="1" applyFill="1" applyBorder="1" applyAlignment="1">
      <alignment horizontal="left"/>
    </xf>
    <xf numFmtId="0" fontId="18" fillId="0" borderId="5" xfId="0" applyFont="1" applyFill="1" applyBorder="1" applyAlignment="1">
      <alignment horizontal="left"/>
    </xf>
    <xf numFmtId="0" fontId="1" fillId="3" borderId="0" xfId="0" applyFont="1" applyFill="1" applyAlignment="1"/>
    <xf numFmtId="0" fontId="2" fillId="0" borderId="0" xfId="0" applyNumberFormat="1" applyFont="1" applyFill="1" applyAlignment="1" applyProtection="1">
      <alignment horizontal="left"/>
      <protection locked="0"/>
    </xf>
    <xf numFmtId="0" fontId="6" fillId="0" borderId="0" xfId="0" applyNumberFormat="1" applyFont="1" applyFill="1" applyAlignment="1">
      <alignment horizontal="left"/>
    </xf>
    <xf numFmtId="0" fontId="2" fillId="0" borderId="1" xfId="0" applyNumberFormat="1" applyFont="1" applyFill="1" applyBorder="1" applyAlignment="1" applyProtection="1">
      <alignment horizontal="left"/>
      <protection locked="0"/>
    </xf>
    <xf numFmtId="0" fontId="6" fillId="0" borderId="1" xfId="0" applyNumberFormat="1" applyFont="1" applyFill="1" applyBorder="1" applyAlignment="1">
      <alignment horizontal="left"/>
    </xf>
    <xf numFmtId="0" fontId="2" fillId="0" borderId="2" xfId="0" applyNumberFormat="1" applyFont="1" applyFill="1" applyBorder="1" applyAlignment="1">
      <alignment horizontal="left"/>
    </xf>
    <xf numFmtId="0" fontId="7" fillId="0" borderId="2" xfId="0" applyNumberFormat="1" applyFont="1" applyFill="1" applyBorder="1" applyAlignment="1">
      <alignment horizontal="left"/>
    </xf>
    <xf numFmtId="0" fontId="7" fillId="0" borderId="4" xfId="0" applyNumberFormat="1" applyFont="1" applyFill="1" applyBorder="1" applyAlignment="1">
      <alignment horizontal="left"/>
    </xf>
    <xf numFmtId="0" fontId="7" fillId="0" borderId="3" xfId="0" applyNumberFormat="1" applyFont="1" applyFill="1" applyBorder="1" applyAlignment="1">
      <alignment horizontal="left"/>
    </xf>
    <xf numFmtId="0" fontId="7" fillId="0" borderId="0" xfId="0" applyNumberFormat="1" applyFont="1" applyFill="1" applyAlignment="1">
      <alignment horizontal="left"/>
    </xf>
    <xf numFmtId="0" fontId="7" fillId="0" borderId="5" xfId="0" applyNumberFormat="1" applyFont="1" applyFill="1" applyBorder="1" applyAlignment="1">
      <alignment horizontal="left"/>
    </xf>
    <xf numFmtId="0" fontId="2" fillId="0" borderId="3" xfId="0" applyNumberFormat="1" applyFont="1" applyFill="1" applyBorder="1" applyAlignment="1">
      <alignment horizontal="left"/>
    </xf>
    <xf numFmtId="0" fontId="21" fillId="0" borderId="14" xfId="0" applyFont="1" applyFill="1" applyBorder="1" applyAlignment="1">
      <alignment horizontal="left"/>
    </xf>
    <xf numFmtId="0" fontId="1" fillId="0" borderId="0" xfId="0" applyNumberFormat="1" applyFont="1" applyFill="1" applyAlignment="1" applyProtection="1">
      <alignment horizontal="left"/>
      <protection locked="0"/>
    </xf>
    <xf numFmtId="0" fontId="1" fillId="0" borderId="1" xfId="0" applyNumberFormat="1" applyFont="1" applyFill="1" applyBorder="1" applyAlignment="1" applyProtection="1">
      <alignment horizontal="left"/>
      <protection locked="0"/>
    </xf>
    <xf numFmtId="0" fontId="1" fillId="0" borderId="2" xfId="0" applyNumberFormat="1" applyFont="1" applyFill="1" applyBorder="1" applyAlignment="1">
      <alignment horizontal="left"/>
    </xf>
    <xf numFmtId="0" fontId="7" fillId="0" borderId="7" xfId="0" applyNumberFormat="1" applyFont="1" applyFill="1" applyBorder="1" applyAlignment="1">
      <alignment horizontal="left"/>
    </xf>
    <xf numFmtId="0" fontId="1" fillId="0" borderId="7" xfId="0" applyNumberFormat="1" applyFont="1" applyFill="1" applyBorder="1" applyAlignment="1">
      <alignment horizontal="left"/>
    </xf>
    <xf numFmtId="0" fontId="7" fillId="0" borderId="10" xfId="0" applyNumberFormat="1" applyFont="1" applyFill="1" applyBorder="1" applyAlignment="1">
      <alignment horizontal="left"/>
    </xf>
    <xf numFmtId="0" fontId="1" fillId="0" borderId="10" xfId="0" applyNumberFormat="1" applyFont="1" applyFill="1" applyBorder="1" applyAlignment="1">
      <alignment horizontal="left"/>
    </xf>
    <xf numFmtId="0" fontId="10" fillId="0" borderId="10" xfId="0" applyNumberFormat="1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2" fillId="0" borderId="1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0" fontId="23" fillId="0" borderId="1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/>
    </xf>
    <xf numFmtId="0" fontId="7" fillId="0" borderId="2" xfId="0" applyFont="1" applyFill="1" applyBorder="1" applyAlignment="1">
      <alignment horizontal="left"/>
    </xf>
    <xf numFmtId="0" fontId="7" fillId="0" borderId="4" xfId="0" applyFont="1" applyFill="1" applyBorder="1" applyAlignment="1">
      <alignment horizontal="left"/>
    </xf>
    <xf numFmtId="0" fontId="7" fillId="0" borderId="3" xfId="0" applyFont="1" applyFill="1" applyBorder="1" applyAlignment="1">
      <alignment horizontal="left"/>
    </xf>
    <xf numFmtId="0" fontId="7" fillId="0" borderId="0" xfId="0" applyFont="1" applyFill="1" applyAlignment="1">
      <alignment horizontal="left"/>
    </xf>
    <xf numFmtId="0" fontId="7" fillId="0" borderId="5" xfId="0" applyFont="1" applyFill="1" applyBorder="1" applyAlignment="1">
      <alignment horizontal="left"/>
    </xf>
    <xf numFmtId="0" fontId="7" fillId="0" borderId="10" xfId="0" applyFont="1" applyFill="1" applyBorder="1" applyAlignment="1">
      <alignment horizontal="left"/>
    </xf>
    <xf numFmtId="0" fontId="2" fillId="0" borderId="10" xfId="0" applyFont="1" applyFill="1" applyBorder="1" applyAlignment="1">
      <alignment horizontal="left"/>
    </xf>
    <xf numFmtId="3" fontId="24" fillId="0" borderId="5" xfId="0" applyNumberFormat="1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3" fontId="18" fillId="0" borderId="1" xfId="0" applyNumberFormat="1" applyFont="1" applyFill="1" applyBorder="1" applyAlignment="1">
      <alignment horizontal="right"/>
    </xf>
    <xf numFmtId="3" fontId="18" fillId="0" borderId="1" xfId="0" applyNumberFormat="1" applyFont="1" applyFill="1" applyBorder="1" applyAlignment="1" applyProtection="1">
      <alignment horizontal="right"/>
      <protection locked="0"/>
    </xf>
    <xf numFmtId="3" fontId="18" fillId="0" borderId="1" xfId="0" applyNumberFormat="1" applyFont="1" applyFill="1" applyBorder="1" applyAlignment="1" applyProtection="1">
      <alignment horizontal="left"/>
      <protection locked="0"/>
    </xf>
    <xf numFmtId="3" fontId="18" fillId="0" borderId="1" xfId="0" applyNumberFormat="1" applyFont="1" applyFill="1" applyBorder="1" applyAlignment="1">
      <alignment horizontal="left"/>
    </xf>
    <xf numFmtId="1" fontId="21" fillId="0" borderId="14" xfId="0" applyNumberFormat="1" applyFont="1" applyFill="1" applyBorder="1" applyAlignment="1">
      <alignment horizontal="left"/>
    </xf>
    <xf numFmtId="3" fontId="21" fillId="0" borderId="14" xfId="0" applyNumberFormat="1" applyFont="1" applyFill="1" applyBorder="1" applyAlignment="1">
      <alignment horizontal="left"/>
    </xf>
    <xf numFmtId="0" fontId="1" fillId="0" borderId="0" xfId="0" applyNumberFormat="1" applyFont="1" applyFill="1" applyAlignment="1">
      <alignment horizontal="left"/>
    </xf>
    <xf numFmtId="0" fontId="1" fillId="0" borderId="16" xfId="0" applyNumberFormat="1" applyFont="1" applyBorder="1" applyAlignment="1">
      <alignment horizontal="left"/>
    </xf>
    <xf numFmtId="0" fontId="1" fillId="0" borderId="15" xfId="0" applyNumberFormat="1" applyFont="1" applyBorder="1" applyAlignment="1">
      <alignment horizontal="left"/>
    </xf>
    <xf numFmtId="0" fontId="1" fillId="0" borderId="17" xfId="0" applyNumberFormat="1" applyFont="1" applyBorder="1" applyAlignment="1">
      <alignment horizontal="left"/>
    </xf>
    <xf numFmtId="0" fontId="1" fillId="0" borderId="18" xfId="0" applyNumberFormat="1" applyFont="1" applyBorder="1" applyAlignment="1">
      <alignment horizontal="left"/>
    </xf>
    <xf numFmtId="166" fontId="21" fillId="0" borderId="1" xfId="0" applyNumberFormat="1" applyFont="1" applyFill="1" applyBorder="1" applyAlignment="1" applyProtection="1">
      <alignment horizontal="left"/>
      <protection locked="0"/>
    </xf>
    <xf numFmtId="3" fontId="21" fillId="0" borderId="1" xfId="0" applyNumberFormat="1" applyFont="1" applyFill="1" applyBorder="1" applyAlignment="1">
      <alignment horizontal="left"/>
    </xf>
    <xf numFmtId="3" fontId="21" fillId="0" borderId="1" xfId="0" applyNumberFormat="1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microsoft.com/office/2017/10/relationships/person" Target="persons/perso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533400</xdr:colOff>
      <xdr:row>17</xdr:row>
      <xdr:rowOff>95250</xdr:rowOff>
    </xdr:from>
    <xdr:to>
      <xdr:col>10</xdr:col>
      <xdr:colOff>628650</xdr:colOff>
      <xdr:row>18</xdr:row>
      <xdr:rowOff>152399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58C1DB50-2A62-46D2-AA06-AB69707DE37C}"/>
            </a:ext>
          </a:extLst>
        </xdr:cNvPr>
        <xdr:cNvSpPr txBox="1">
          <a:spLocks noChangeArrowheads="1"/>
        </xdr:cNvSpPr>
      </xdr:nvSpPr>
      <xdr:spPr bwMode="auto">
        <a:xfrm>
          <a:off x="8562975" y="3800475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5</xdr:col>
      <xdr:colOff>533400</xdr:colOff>
      <xdr:row>17</xdr:row>
      <xdr:rowOff>95250</xdr:rowOff>
    </xdr:from>
    <xdr:ext cx="95250" cy="243270"/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964CF0D2-89FD-4D1B-A573-E687F57FFECC}"/>
            </a:ext>
          </a:extLst>
        </xdr:cNvPr>
        <xdr:cNvSpPr txBox="1">
          <a:spLocks noChangeArrowheads="1"/>
        </xdr:cNvSpPr>
      </xdr:nvSpPr>
      <xdr:spPr bwMode="auto">
        <a:xfrm>
          <a:off x="4848225" y="3800475"/>
          <a:ext cx="95250" cy="24327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533400</xdr:colOff>
      <xdr:row>17</xdr:row>
      <xdr:rowOff>95250</xdr:rowOff>
    </xdr:from>
    <xdr:ext cx="95250" cy="243270"/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7D8D33A2-4DB6-4D3B-8C71-93FEB1309095}"/>
            </a:ext>
          </a:extLst>
        </xdr:cNvPr>
        <xdr:cNvSpPr txBox="1">
          <a:spLocks noChangeArrowheads="1"/>
        </xdr:cNvSpPr>
      </xdr:nvSpPr>
      <xdr:spPr bwMode="auto">
        <a:xfrm>
          <a:off x="6334125" y="3800475"/>
          <a:ext cx="95250" cy="24327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533400</xdr:colOff>
      <xdr:row>17</xdr:row>
      <xdr:rowOff>95250</xdr:rowOff>
    </xdr:from>
    <xdr:ext cx="95250" cy="243270"/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FB4BF2A5-F102-4A9D-8764-281E81F2589E}"/>
            </a:ext>
          </a:extLst>
        </xdr:cNvPr>
        <xdr:cNvSpPr txBox="1">
          <a:spLocks noChangeArrowheads="1"/>
        </xdr:cNvSpPr>
      </xdr:nvSpPr>
      <xdr:spPr bwMode="auto">
        <a:xfrm>
          <a:off x="7077075" y="3800475"/>
          <a:ext cx="95250" cy="24327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533400</xdr:colOff>
      <xdr:row>17</xdr:row>
      <xdr:rowOff>95250</xdr:rowOff>
    </xdr:from>
    <xdr:ext cx="95250" cy="243270"/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id="{6D5681BA-3CDC-4C0D-BDA4-7CE754DD1F83}"/>
            </a:ext>
          </a:extLst>
        </xdr:cNvPr>
        <xdr:cNvSpPr txBox="1">
          <a:spLocks noChangeArrowheads="1"/>
        </xdr:cNvSpPr>
      </xdr:nvSpPr>
      <xdr:spPr bwMode="auto">
        <a:xfrm>
          <a:off x="9305925" y="3800475"/>
          <a:ext cx="95250" cy="24327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533400</xdr:colOff>
      <xdr:row>17</xdr:row>
      <xdr:rowOff>95250</xdr:rowOff>
    </xdr:from>
    <xdr:to>
      <xdr:col>10</xdr:col>
      <xdr:colOff>628650</xdr:colOff>
      <xdr:row>18</xdr:row>
      <xdr:rowOff>152400</xdr:rowOff>
    </xdr:to>
    <xdr:sp macro="" textlink="">
      <xdr:nvSpPr>
        <xdr:cNvPr id="6179" name="Text Box 1">
          <a:extLst>
            <a:ext uri="{FF2B5EF4-FFF2-40B4-BE49-F238E27FC236}">
              <a16:creationId xmlns:a16="http://schemas.microsoft.com/office/drawing/2014/main" id="{00000000-0008-0000-1000-000023180000}"/>
            </a:ext>
          </a:extLst>
        </xdr:cNvPr>
        <xdr:cNvSpPr txBox="1">
          <a:spLocks noChangeArrowheads="1"/>
        </xdr:cNvSpPr>
      </xdr:nvSpPr>
      <xdr:spPr bwMode="auto">
        <a:xfrm>
          <a:off x="7829550" y="3810000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11</xdr:col>
      <xdr:colOff>533400</xdr:colOff>
      <xdr:row>17</xdr:row>
      <xdr:rowOff>95250</xdr:rowOff>
    </xdr:from>
    <xdr:ext cx="95250" cy="243271"/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392D7A8D-9CC0-4B4E-BB0D-EB8B0BC9D31B}"/>
            </a:ext>
          </a:extLst>
        </xdr:cNvPr>
        <xdr:cNvSpPr txBox="1">
          <a:spLocks noChangeArrowheads="1"/>
        </xdr:cNvSpPr>
      </xdr:nvSpPr>
      <xdr:spPr bwMode="auto">
        <a:xfrm>
          <a:off x="7835900" y="3784819"/>
          <a:ext cx="95250" cy="2432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533400</xdr:colOff>
      <xdr:row>17</xdr:row>
      <xdr:rowOff>95250</xdr:rowOff>
    </xdr:from>
    <xdr:to>
      <xdr:col>10</xdr:col>
      <xdr:colOff>628650</xdr:colOff>
      <xdr:row>18</xdr:row>
      <xdr:rowOff>152400</xdr:rowOff>
    </xdr:to>
    <xdr:sp macro="" textlink="">
      <xdr:nvSpPr>
        <xdr:cNvPr id="7202" name="Text Box 1">
          <a:extLst>
            <a:ext uri="{FF2B5EF4-FFF2-40B4-BE49-F238E27FC236}">
              <a16:creationId xmlns:a16="http://schemas.microsoft.com/office/drawing/2014/main" id="{00000000-0008-0000-0000-0000221C0000}"/>
            </a:ext>
          </a:extLst>
        </xdr:cNvPr>
        <xdr:cNvSpPr txBox="1">
          <a:spLocks noChangeArrowheads="1"/>
        </xdr:cNvSpPr>
      </xdr:nvSpPr>
      <xdr:spPr bwMode="auto">
        <a:xfrm>
          <a:off x="8562975" y="3800475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5</xdr:col>
      <xdr:colOff>533400</xdr:colOff>
      <xdr:row>17</xdr:row>
      <xdr:rowOff>95250</xdr:rowOff>
    </xdr:from>
    <xdr:ext cx="95250" cy="243270"/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E48AF0B9-C670-490B-93C5-AA85011315C9}"/>
            </a:ext>
          </a:extLst>
        </xdr:cNvPr>
        <xdr:cNvSpPr txBox="1">
          <a:spLocks noChangeArrowheads="1"/>
        </xdr:cNvSpPr>
      </xdr:nvSpPr>
      <xdr:spPr bwMode="auto">
        <a:xfrm>
          <a:off x="8580383" y="3773871"/>
          <a:ext cx="95250" cy="24327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533400</xdr:colOff>
      <xdr:row>17</xdr:row>
      <xdr:rowOff>95250</xdr:rowOff>
    </xdr:from>
    <xdr:ext cx="95250" cy="243270"/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42F60EAB-B640-4949-AB4F-CE6D63A61700}"/>
            </a:ext>
          </a:extLst>
        </xdr:cNvPr>
        <xdr:cNvSpPr txBox="1">
          <a:spLocks noChangeArrowheads="1"/>
        </xdr:cNvSpPr>
      </xdr:nvSpPr>
      <xdr:spPr bwMode="auto">
        <a:xfrm>
          <a:off x="8580383" y="3773871"/>
          <a:ext cx="95250" cy="24327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533400</xdr:colOff>
      <xdr:row>17</xdr:row>
      <xdr:rowOff>95250</xdr:rowOff>
    </xdr:from>
    <xdr:ext cx="95250" cy="243270"/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C97BA061-6004-4617-9784-836183BD99D6}"/>
            </a:ext>
          </a:extLst>
        </xdr:cNvPr>
        <xdr:cNvSpPr txBox="1">
          <a:spLocks noChangeArrowheads="1"/>
        </xdr:cNvSpPr>
      </xdr:nvSpPr>
      <xdr:spPr bwMode="auto">
        <a:xfrm>
          <a:off x="8580383" y="3773871"/>
          <a:ext cx="95250" cy="24327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533400</xdr:colOff>
      <xdr:row>17</xdr:row>
      <xdr:rowOff>95250</xdr:rowOff>
    </xdr:from>
    <xdr:ext cx="95250" cy="243270"/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id="{E62C02A5-B601-4F1F-A24F-71CED85E4BE5}"/>
            </a:ext>
          </a:extLst>
        </xdr:cNvPr>
        <xdr:cNvSpPr txBox="1">
          <a:spLocks noChangeArrowheads="1"/>
        </xdr:cNvSpPr>
      </xdr:nvSpPr>
      <xdr:spPr bwMode="auto">
        <a:xfrm>
          <a:off x="8580383" y="3773871"/>
          <a:ext cx="95250" cy="24327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533400</xdr:colOff>
      <xdr:row>17</xdr:row>
      <xdr:rowOff>95250</xdr:rowOff>
    </xdr:from>
    <xdr:to>
      <xdr:col>10</xdr:col>
      <xdr:colOff>628650</xdr:colOff>
      <xdr:row>18</xdr:row>
      <xdr:rowOff>152400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8FC35964-1AB7-45CC-BFF7-70A9C430F6B7}"/>
            </a:ext>
          </a:extLst>
        </xdr:cNvPr>
        <xdr:cNvSpPr txBox="1">
          <a:spLocks noChangeArrowheads="1"/>
        </xdr:cNvSpPr>
      </xdr:nvSpPr>
      <xdr:spPr bwMode="auto">
        <a:xfrm>
          <a:off x="7829550" y="3810000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533400</xdr:colOff>
      <xdr:row>17</xdr:row>
      <xdr:rowOff>95250</xdr:rowOff>
    </xdr:from>
    <xdr:to>
      <xdr:col>10</xdr:col>
      <xdr:colOff>628650</xdr:colOff>
      <xdr:row>18</xdr:row>
      <xdr:rowOff>152400</xdr:rowOff>
    </xdr:to>
    <xdr:sp macro="" textlink="">
      <xdr:nvSpPr>
        <xdr:cNvPr id="5156" name="Text Box 1">
          <a:extLst>
            <a:ext uri="{FF2B5EF4-FFF2-40B4-BE49-F238E27FC236}">
              <a16:creationId xmlns:a16="http://schemas.microsoft.com/office/drawing/2014/main" id="{00000000-0008-0000-0300-000024140000}"/>
            </a:ext>
          </a:extLst>
        </xdr:cNvPr>
        <xdr:cNvSpPr txBox="1">
          <a:spLocks noChangeArrowheads="1"/>
        </xdr:cNvSpPr>
      </xdr:nvSpPr>
      <xdr:spPr bwMode="auto">
        <a:xfrm>
          <a:off x="7829550" y="3810000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533400</xdr:colOff>
      <xdr:row>15</xdr:row>
      <xdr:rowOff>0</xdr:rowOff>
    </xdr:from>
    <xdr:to>
      <xdr:col>10</xdr:col>
      <xdr:colOff>628650</xdr:colOff>
      <xdr:row>16</xdr:row>
      <xdr:rowOff>57150</xdr:rowOff>
    </xdr:to>
    <xdr:sp macro="" textlink="">
      <xdr:nvSpPr>
        <xdr:cNvPr id="3144" name="Text Box 1">
          <a:extLst>
            <a:ext uri="{FF2B5EF4-FFF2-40B4-BE49-F238E27FC236}">
              <a16:creationId xmlns:a16="http://schemas.microsoft.com/office/drawing/2014/main" id="{00000000-0008-0000-0400-0000480C0000}"/>
            </a:ext>
          </a:extLst>
        </xdr:cNvPr>
        <xdr:cNvSpPr txBox="1">
          <a:spLocks noChangeArrowheads="1"/>
        </xdr:cNvSpPr>
      </xdr:nvSpPr>
      <xdr:spPr bwMode="auto">
        <a:xfrm>
          <a:off x="7829550" y="3333750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533400</xdr:colOff>
      <xdr:row>17</xdr:row>
      <xdr:rowOff>95250</xdr:rowOff>
    </xdr:from>
    <xdr:to>
      <xdr:col>10</xdr:col>
      <xdr:colOff>628650</xdr:colOff>
      <xdr:row>18</xdr:row>
      <xdr:rowOff>152400</xdr:rowOff>
    </xdr:to>
    <xdr:sp macro="" textlink="">
      <xdr:nvSpPr>
        <xdr:cNvPr id="3145" name="Text Box 1">
          <a:extLst>
            <a:ext uri="{FF2B5EF4-FFF2-40B4-BE49-F238E27FC236}">
              <a16:creationId xmlns:a16="http://schemas.microsoft.com/office/drawing/2014/main" id="{00000000-0008-0000-0400-0000490C0000}"/>
            </a:ext>
          </a:extLst>
        </xdr:cNvPr>
        <xdr:cNvSpPr txBox="1">
          <a:spLocks noChangeArrowheads="1"/>
        </xdr:cNvSpPr>
      </xdr:nvSpPr>
      <xdr:spPr bwMode="auto">
        <a:xfrm>
          <a:off x="7829550" y="3810000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533400</xdr:colOff>
      <xdr:row>17</xdr:row>
      <xdr:rowOff>95250</xdr:rowOff>
    </xdr:from>
    <xdr:to>
      <xdr:col>10</xdr:col>
      <xdr:colOff>628650</xdr:colOff>
      <xdr:row>18</xdr:row>
      <xdr:rowOff>152400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7388F2C9-2378-4AD3-9AD2-D8440B335192}"/>
            </a:ext>
          </a:extLst>
        </xdr:cNvPr>
        <xdr:cNvSpPr txBox="1">
          <a:spLocks noChangeArrowheads="1"/>
        </xdr:cNvSpPr>
      </xdr:nvSpPr>
      <xdr:spPr bwMode="auto">
        <a:xfrm>
          <a:off x="7829550" y="3771900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533400</xdr:colOff>
      <xdr:row>17</xdr:row>
      <xdr:rowOff>95250</xdr:rowOff>
    </xdr:from>
    <xdr:to>
      <xdr:col>10</xdr:col>
      <xdr:colOff>628650</xdr:colOff>
      <xdr:row>18</xdr:row>
      <xdr:rowOff>152400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B6585DD9-D9DB-4317-9D35-9CB6676944AA}"/>
            </a:ext>
          </a:extLst>
        </xdr:cNvPr>
        <xdr:cNvSpPr txBox="1">
          <a:spLocks noChangeArrowheads="1"/>
        </xdr:cNvSpPr>
      </xdr:nvSpPr>
      <xdr:spPr bwMode="auto">
        <a:xfrm>
          <a:off x="7829550" y="3771900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533400</xdr:colOff>
      <xdr:row>17</xdr:row>
      <xdr:rowOff>95250</xdr:rowOff>
    </xdr:from>
    <xdr:to>
      <xdr:col>10</xdr:col>
      <xdr:colOff>628650</xdr:colOff>
      <xdr:row>18</xdr:row>
      <xdr:rowOff>152400</xdr:rowOff>
    </xdr:to>
    <xdr:sp macro="" textlink="">
      <xdr:nvSpPr>
        <xdr:cNvPr id="4133" name="Text Box 1">
          <a:extLst>
            <a:ext uri="{FF2B5EF4-FFF2-40B4-BE49-F238E27FC236}">
              <a16:creationId xmlns:a16="http://schemas.microsoft.com/office/drawing/2014/main" id="{00000000-0008-0000-0500-000025100000}"/>
            </a:ext>
          </a:extLst>
        </xdr:cNvPr>
        <xdr:cNvSpPr txBox="1">
          <a:spLocks noChangeArrowheads="1"/>
        </xdr:cNvSpPr>
      </xdr:nvSpPr>
      <xdr:spPr bwMode="auto">
        <a:xfrm>
          <a:off x="7829550" y="3771900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533400</xdr:colOff>
      <xdr:row>17</xdr:row>
      <xdr:rowOff>95250</xdr:rowOff>
    </xdr:from>
    <xdr:to>
      <xdr:col>10</xdr:col>
      <xdr:colOff>628650</xdr:colOff>
      <xdr:row>18</xdr:row>
      <xdr:rowOff>152400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44A14C47-CA42-46D8-8120-A2AB305E24E6}"/>
            </a:ext>
          </a:extLst>
        </xdr:cNvPr>
        <xdr:cNvSpPr txBox="1">
          <a:spLocks noChangeArrowheads="1"/>
        </xdr:cNvSpPr>
      </xdr:nvSpPr>
      <xdr:spPr bwMode="auto">
        <a:xfrm>
          <a:off x="7829550" y="3771900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533400</xdr:colOff>
      <xdr:row>0</xdr:row>
      <xdr:rowOff>0</xdr:rowOff>
    </xdr:from>
    <xdr:to>
      <xdr:col>10</xdr:col>
      <xdr:colOff>628650</xdr:colOff>
      <xdr:row>1</xdr:row>
      <xdr:rowOff>57150</xdr:rowOff>
    </xdr:to>
    <xdr:sp macro="" textlink="">
      <xdr:nvSpPr>
        <xdr:cNvPr id="1167" name="Text Box 1">
          <a:extLst>
            <a:ext uri="{FF2B5EF4-FFF2-40B4-BE49-F238E27FC236}">
              <a16:creationId xmlns:a16="http://schemas.microsoft.com/office/drawing/2014/main" id="{00000000-0008-0000-0600-00008F040000}"/>
            </a:ext>
          </a:extLst>
        </xdr:cNvPr>
        <xdr:cNvSpPr txBox="1">
          <a:spLocks noChangeArrowheads="1"/>
        </xdr:cNvSpPr>
      </xdr:nvSpPr>
      <xdr:spPr bwMode="auto">
        <a:xfrm>
          <a:off x="7791450" y="0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533400</xdr:colOff>
      <xdr:row>17</xdr:row>
      <xdr:rowOff>95250</xdr:rowOff>
    </xdr:from>
    <xdr:to>
      <xdr:col>10</xdr:col>
      <xdr:colOff>628650</xdr:colOff>
      <xdr:row>18</xdr:row>
      <xdr:rowOff>152400</xdr:rowOff>
    </xdr:to>
    <xdr:sp macro="" textlink="">
      <xdr:nvSpPr>
        <xdr:cNvPr id="1168" name="Text Box 2">
          <a:extLst>
            <a:ext uri="{FF2B5EF4-FFF2-40B4-BE49-F238E27FC236}">
              <a16:creationId xmlns:a16="http://schemas.microsoft.com/office/drawing/2014/main" id="{00000000-0008-0000-0600-000090040000}"/>
            </a:ext>
          </a:extLst>
        </xdr:cNvPr>
        <xdr:cNvSpPr txBox="1">
          <a:spLocks noChangeArrowheads="1"/>
        </xdr:cNvSpPr>
      </xdr:nvSpPr>
      <xdr:spPr bwMode="auto">
        <a:xfrm>
          <a:off x="7791450" y="3800475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533400</xdr:colOff>
      <xdr:row>0</xdr:row>
      <xdr:rowOff>0</xdr:rowOff>
    </xdr:from>
    <xdr:to>
      <xdr:col>10</xdr:col>
      <xdr:colOff>628650</xdr:colOff>
      <xdr:row>1</xdr:row>
      <xdr:rowOff>57150</xdr:rowOff>
    </xdr:to>
    <xdr:sp macro="" textlink="">
      <xdr:nvSpPr>
        <xdr:cNvPr id="1169" name="Text Box 1">
          <a:extLst>
            <a:ext uri="{FF2B5EF4-FFF2-40B4-BE49-F238E27FC236}">
              <a16:creationId xmlns:a16="http://schemas.microsoft.com/office/drawing/2014/main" id="{00000000-0008-0000-0600-000091040000}"/>
            </a:ext>
          </a:extLst>
        </xdr:cNvPr>
        <xdr:cNvSpPr txBox="1">
          <a:spLocks noChangeArrowheads="1"/>
        </xdr:cNvSpPr>
      </xdr:nvSpPr>
      <xdr:spPr bwMode="auto">
        <a:xfrm>
          <a:off x="7791450" y="0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533400</xdr:colOff>
      <xdr:row>17</xdr:row>
      <xdr:rowOff>95250</xdr:rowOff>
    </xdr:from>
    <xdr:to>
      <xdr:col>10</xdr:col>
      <xdr:colOff>628650</xdr:colOff>
      <xdr:row>18</xdr:row>
      <xdr:rowOff>152400</xdr:rowOff>
    </xdr:to>
    <xdr:sp macro="" textlink="">
      <xdr:nvSpPr>
        <xdr:cNvPr id="1170" name="Text Box 2">
          <a:extLst>
            <a:ext uri="{FF2B5EF4-FFF2-40B4-BE49-F238E27FC236}">
              <a16:creationId xmlns:a16="http://schemas.microsoft.com/office/drawing/2014/main" id="{00000000-0008-0000-0600-000092040000}"/>
            </a:ext>
          </a:extLst>
        </xdr:cNvPr>
        <xdr:cNvSpPr txBox="1">
          <a:spLocks noChangeArrowheads="1"/>
        </xdr:cNvSpPr>
      </xdr:nvSpPr>
      <xdr:spPr bwMode="auto">
        <a:xfrm>
          <a:off x="7791450" y="3800475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533400</xdr:colOff>
      <xdr:row>17</xdr:row>
      <xdr:rowOff>95250</xdr:rowOff>
    </xdr:from>
    <xdr:to>
      <xdr:col>10</xdr:col>
      <xdr:colOff>628650</xdr:colOff>
      <xdr:row>18</xdr:row>
      <xdr:rowOff>152400</xdr:rowOff>
    </xdr:to>
    <xdr:sp macro="" textlink="">
      <xdr:nvSpPr>
        <xdr:cNvPr id="8" name="Text Box 2">
          <a:extLst>
            <a:ext uri="{FF2B5EF4-FFF2-40B4-BE49-F238E27FC236}">
              <a16:creationId xmlns:a16="http://schemas.microsoft.com/office/drawing/2014/main" id="{21D50AF4-DE2B-4763-9EB9-13A422AB72F2}"/>
            </a:ext>
          </a:extLst>
        </xdr:cNvPr>
        <xdr:cNvSpPr txBox="1">
          <a:spLocks noChangeArrowheads="1"/>
        </xdr:cNvSpPr>
      </xdr:nvSpPr>
      <xdr:spPr bwMode="auto">
        <a:xfrm>
          <a:off x="7991475" y="3800475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17</xdr:row>
      <xdr:rowOff>95250</xdr:rowOff>
    </xdr:from>
    <xdr:to>
      <xdr:col>0</xdr:col>
      <xdr:colOff>85725</xdr:colOff>
      <xdr:row>18</xdr:row>
      <xdr:rowOff>152400</xdr:rowOff>
    </xdr:to>
    <xdr:sp macro="" textlink="">
      <xdr:nvSpPr>
        <xdr:cNvPr id="2121" name="Text Box 1">
          <a:extLst>
            <a:ext uri="{FF2B5EF4-FFF2-40B4-BE49-F238E27FC236}">
              <a16:creationId xmlns:a16="http://schemas.microsoft.com/office/drawing/2014/main" id="{00000000-0008-0000-0700-000049080000}"/>
            </a:ext>
          </a:extLst>
        </xdr:cNvPr>
        <xdr:cNvSpPr txBox="1">
          <a:spLocks noChangeArrowheads="1"/>
        </xdr:cNvSpPr>
      </xdr:nvSpPr>
      <xdr:spPr bwMode="auto">
        <a:xfrm>
          <a:off x="0" y="3800475"/>
          <a:ext cx="8572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Morgan, Miles D" id="{94845D5B-C029-4776-98B2-3FF8B916996D}" userId="S::mmorgan@usbr.gov::97eedfd1-7574-4bea-95cd-851702767965" providerId="AD"/>
  <person displayName="Brewster, David J" id="{292B5AD3-4CDF-4851-90D7-9D8D94A83865}" userId="S::dbrewster@usbr.gov::7b44c8f7-30b9-4745-ab6c-1dde14657e2e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15" dT="2022-09-27T19:11:28.27" personId="{94845D5B-C029-4776-98B2-3FF8B916996D}" id="{10BCADE4-5C1B-4854-AC50-403B41CB2079}">
    <text>MDNE Hydromet ARC050</text>
  </threadedComment>
  <threadedComment ref="D15" dT="2022-09-27T19:11:14.78" personId="{94845D5B-C029-4776-98B2-3FF8B916996D}" id="{DB0954E8-E629-464D-A66A-61BCCEBD9C6D}">
    <text>From BRAD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B15" dT="2022-09-27T19:11:28.27" personId="{94845D5B-C029-4776-98B2-3FF8B916996D}" id="{EEFA1B30-4E94-4735-AE76-68E5CBD78D20}">
    <text>MDNE Hydromet ARC050</text>
  </threadedComment>
  <threadedComment ref="D15" dT="2022-09-27T19:11:14.78" personId="{94845D5B-C029-4776-98B2-3FF8B916996D}" id="{83D585FC-D68C-4B99-94A0-D0D619101683}">
    <text>From BRAD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C15" dT="2022-09-27T19:26:56.86" personId="{94845D5B-C029-4776-98B2-3FF8B916996D}" id="{7B843F56-E93D-49B0-9A8B-0DC2D114053E}">
    <text>From Brad, what's pumped from CDNE to BANE</text>
  </threadedComment>
</ThreadedComments>
</file>

<file path=xl/threadedComments/threadedComment4.xml><?xml version="1.0" encoding="utf-8"?>
<ThreadedComments xmlns="http://schemas.microsoft.com/office/spreadsheetml/2018/threadedcomments" xmlns:x="http://schemas.openxmlformats.org/spreadsheetml/2006/main">
  <threadedComment ref="B15" dT="2022-05-05T11:37:04.91" personId="{94845D5B-C029-4776-98B2-3FF8B916996D}" id="{5E35086C-C864-4040-AE7A-8E75E7809FB2}">
    <text>from bostwickworksheet</text>
  </threadedComment>
  <threadedComment ref="K15" dT="2022-05-05T11:37:13.13" personId="{94845D5B-C029-4776-98B2-3FF8B916996D}" id="{C24E5987-FE57-4D06-B186-67F1C2B940E6}">
    <text>from district</text>
  </threadedComment>
</ThreadedComments>
</file>

<file path=xl/threadedComments/threadedComment5.xml><?xml version="1.0" encoding="utf-8"?>
<ThreadedComments xmlns="http://schemas.microsoft.com/office/spreadsheetml/2018/threadedcomments" xmlns:x="http://schemas.openxmlformats.org/spreadsheetml/2006/main">
  <threadedComment ref="D11" dT="2022-12-21T16:08:55.43" personId="{292B5AD3-4CDF-4851-90D7-9D8D94A83865}" id="{A5AFA238-920D-42B8-BD3F-DD82C4932D0B}">
    <text>Row 10 from TL Water Use Worksheet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5.bin"/><Relationship Id="rId4" Type="http://schemas.microsoft.com/office/2017/10/relationships/threadedComment" Target="../threadedComments/threadedComment4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24.bin"/><Relationship Id="rId4" Type="http://schemas.microsoft.com/office/2017/10/relationships/threadedComment" Target="../threadedComments/threadedComment5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microsoft.com/office/2017/10/relationships/threadedComment" Target="../threadedComments/threadedComment2.xml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microsoft.com/office/2017/10/relationships/threadedComment" Target="../threadedComments/threadedComment3.xml"/><Relationship Id="rId4" Type="http://schemas.openxmlformats.org/officeDocument/2006/relationships/comments" Target="../comments3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999332-C68E-4404-81DA-5C23BBFCD173}">
  <sheetPr>
    <pageSetUpPr fitToPage="1"/>
  </sheetPr>
  <dimension ref="A1:O40"/>
  <sheetViews>
    <sheetView showOutlineSymbols="0" zoomScale="87" zoomScaleNormal="87" workbookViewId="0">
      <selection activeCell="P29" sqref="P29"/>
    </sheetView>
  </sheetViews>
  <sheetFormatPr defaultColWidth="9.6640625" defaultRowHeight="15"/>
  <cols>
    <col min="1" max="1" width="15.6640625" style="1" customWidth="1"/>
    <col min="2" max="14" width="8.6640625" style="1" customWidth="1"/>
    <col min="15" max="15" width="3.77734375" style="1" customWidth="1"/>
    <col min="16" max="16384" width="9.6640625" style="1"/>
  </cols>
  <sheetData>
    <row r="1" spans="1:15">
      <c r="A1" s="2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5" ht="15.75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5" ht="18">
      <c r="A3" s="4" t="s">
        <v>2</v>
      </c>
      <c r="B3" s="3"/>
      <c r="C3" s="3"/>
      <c r="D3" s="3"/>
      <c r="E3" s="3"/>
      <c r="F3" s="5" t="s">
        <v>49</v>
      </c>
      <c r="G3" s="3"/>
      <c r="H3" s="3"/>
      <c r="I3" s="3"/>
      <c r="J3" s="3"/>
      <c r="K3" s="3"/>
      <c r="L3" s="2" t="s">
        <v>0</v>
      </c>
      <c r="M3" s="3"/>
      <c r="N3" s="3"/>
    </row>
    <row r="4" spans="1:15" ht="18">
      <c r="A4" s="4" t="s">
        <v>3</v>
      </c>
      <c r="B4" s="3"/>
      <c r="C4" s="3"/>
      <c r="D4" s="3"/>
      <c r="E4" s="3"/>
      <c r="F4" s="5" t="s">
        <v>50</v>
      </c>
      <c r="G4" s="3"/>
      <c r="H4" s="3"/>
      <c r="I4" s="3"/>
      <c r="J4" s="3"/>
      <c r="K4" s="3"/>
      <c r="L4" s="2" t="s">
        <v>0</v>
      </c>
      <c r="M4" s="3"/>
      <c r="N4" s="3"/>
    </row>
    <row r="5" spans="1:15" ht="18">
      <c r="A5" s="3"/>
      <c r="B5" s="3"/>
      <c r="C5" s="3"/>
      <c r="D5" s="3"/>
      <c r="E5" s="3"/>
      <c r="F5" s="5" t="s">
        <v>51</v>
      </c>
      <c r="G5" s="3"/>
      <c r="H5" s="3"/>
      <c r="I5" s="3"/>
      <c r="J5" s="3"/>
      <c r="K5" s="3"/>
      <c r="L5" s="53" t="s">
        <v>0</v>
      </c>
      <c r="M5" s="3" t="s">
        <v>0</v>
      </c>
      <c r="N5" s="3"/>
    </row>
    <row r="6" spans="1:15" ht="30">
      <c r="A6" s="3"/>
      <c r="B6" s="3"/>
      <c r="C6" s="3"/>
      <c r="D6" s="6" t="s">
        <v>41</v>
      </c>
      <c r="E6" s="3"/>
      <c r="F6" s="3"/>
      <c r="G6" s="3"/>
      <c r="H6" s="3"/>
      <c r="I6" s="3"/>
      <c r="J6" s="3"/>
      <c r="K6" s="3"/>
      <c r="L6" s="3"/>
      <c r="M6" s="3"/>
      <c r="N6" s="3"/>
    </row>
    <row r="7" spans="1: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5" ht="18">
      <c r="A8" s="8" t="s">
        <v>4</v>
      </c>
      <c r="B8" s="2" t="s">
        <v>99</v>
      </c>
      <c r="C8" s="2"/>
      <c r="D8" s="2"/>
      <c r="E8" s="2"/>
      <c r="F8" s="2"/>
      <c r="G8" s="8" t="s">
        <v>56</v>
      </c>
      <c r="H8" s="2"/>
      <c r="I8" s="2" t="s">
        <v>101</v>
      </c>
      <c r="J8" s="2"/>
      <c r="K8" s="2"/>
      <c r="L8" s="2"/>
      <c r="M8" s="2"/>
      <c r="N8" s="2"/>
    </row>
    <row r="9" spans="1:15" ht="18">
      <c r="A9" s="10" t="s">
        <v>5</v>
      </c>
      <c r="B9" s="11" t="s">
        <v>26</v>
      </c>
      <c r="C9" s="11"/>
      <c r="D9" s="11"/>
      <c r="E9" s="11"/>
      <c r="F9" s="11"/>
      <c r="G9" s="10" t="s">
        <v>57</v>
      </c>
      <c r="H9" s="11"/>
      <c r="I9" s="11"/>
      <c r="J9" s="11"/>
      <c r="K9" s="111">
        <v>0</v>
      </c>
      <c r="L9" s="11"/>
      <c r="M9" s="10" t="s">
        <v>77</v>
      </c>
      <c r="N9" s="112">
        <v>2023</v>
      </c>
    </row>
    <row r="10" spans="1:15" ht="18.75" thickBot="1">
      <c r="A10" s="10" t="s">
        <v>6</v>
      </c>
      <c r="B10" s="11" t="s">
        <v>100</v>
      </c>
      <c r="C10" s="11"/>
      <c r="D10" s="11"/>
      <c r="E10" s="11"/>
      <c r="F10" s="11"/>
      <c r="G10" s="10" t="s">
        <v>58</v>
      </c>
      <c r="H10" s="11"/>
      <c r="I10" s="11"/>
      <c r="J10" s="11"/>
      <c r="K10" s="11"/>
      <c r="L10" s="11"/>
      <c r="M10" s="11"/>
      <c r="N10" s="11"/>
    </row>
    <row r="11" spans="1:15" ht="16.5" thickTop="1" thickBot="1">
      <c r="A11" s="14" t="s">
        <v>7</v>
      </c>
      <c r="B11" s="14" t="s">
        <v>28</v>
      </c>
      <c r="C11" s="14" t="s">
        <v>37</v>
      </c>
      <c r="D11" s="14" t="s">
        <v>42</v>
      </c>
      <c r="E11" s="14" t="s">
        <v>46</v>
      </c>
      <c r="F11" s="14" t="s">
        <v>52</v>
      </c>
      <c r="G11" s="14" t="s">
        <v>59</v>
      </c>
      <c r="H11" s="14" t="s">
        <v>61</v>
      </c>
      <c r="I11" s="14" t="s">
        <v>64</v>
      </c>
      <c r="J11" s="14" t="s">
        <v>70</v>
      </c>
      <c r="K11" s="14" t="s">
        <v>71</v>
      </c>
      <c r="L11" s="14" t="s">
        <v>75</v>
      </c>
      <c r="M11" s="14" t="s">
        <v>78</v>
      </c>
      <c r="N11" s="14" t="s">
        <v>79</v>
      </c>
      <c r="O11" s="16"/>
    </row>
    <row r="12" spans="1:15" s="72" customFormat="1" ht="15.75" thickTop="1">
      <c r="A12" s="80"/>
      <c r="B12" s="80" t="s">
        <v>29</v>
      </c>
      <c r="C12" s="80" t="s">
        <v>38</v>
      </c>
      <c r="D12" s="80" t="s">
        <v>43</v>
      </c>
      <c r="E12" s="80"/>
      <c r="F12" s="80"/>
      <c r="G12" s="80"/>
      <c r="H12" s="80"/>
      <c r="I12" s="80"/>
      <c r="J12" s="80"/>
      <c r="K12" s="80"/>
      <c r="L12" s="81"/>
      <c r="M12" s="90"/>
      <c r="N12" s="91"/>
      <c r="O12" s="79"/>
    </row>
    <row r="13" spans="1:15" s="72" customFormat="1">
      <c r="A13" s="82"/>
      <c r="B13" s="83" t="s">
        <v>30</v>
      </c>
      <c r="C13" s="83" t="s">
        <v>30</v>
      </c>
      <c r="D13" s="83" t="s">
        <v>44</v>
      </c>
      <c r="E13" s="83" t="s">
        <v>47</v>
      </c>
      <c r="F13" s="83" t="s">
        <v>53</v>
      </c>
      <c r="G13" s="83" t="s">
        <v>53</v>
      </c>
      <c r="H13" s="83" t="s">
        <v>43</v>
      </c>
      <c r="I13" s="83" t="s">
        <v>65</v>
      </c>
      <c r="J13" s="83" t="s">
        <v>65</v>
      </c>
      <c r="K13" s="83" t="s">
        <v>72</v>
      </c>
      <c r="L13" s="69"/>
      <c r="M13" s="92"/>
      <c r="N13" s="93" t="s">
        <v>85</v>
      </c>
      <c r="O13" s="79"/>
    </row>
    <row r="14" spans="1:15" s="72" customFormat="1">
      <c r="A14" s="83" t="s">
        <v>8</v>
      </c>
      <c r="B14" s="83" t="s">
        <v>31</v>
      </c>
      <c r="C14" s="83" t="s">
        <v>39</v>
      </c>
      <c r="D14" s="83" t="s">
        <v>45</v>
      </c>
      <c r="E14" s="83" t="s">
        <v>48</v>
      </c>
      <c r="F14" s="83" t="s">
        <v>54</v>
      </c>
      <c r="G14" s="83" t="s">
        <v>54</v>
      </c>
      <c r="H14" s="83" t="s">
        <v>44</v>
      </c>
      <c r="I14" s="83" t="s">
        <v>55</v>
      </c>
      <c r="J14" s="83" t="s">
        <v>60</v>
      </c>
      <c r="K14" s="84" t="s">
        <v>73</v>
      </c>
      <c r="L14" s="84" t="s">
        <v>30</v>
      </c>
      <c r="M14" s="94"/>
      <c r="N14" s="95" t="s">
        <v>80</v>
      </c>
      <c r="O14" s="79"/>
    </row>
    <row r="15" spans="1:15" s="72" customFormat="1" ht="15.75" thickBot="1">
      <c r="A15" s="107"/>
      <c r="B15" s="107" t="s">
        <v>32</v>
      </c>
      <c r="C15" s="107" t="s">
        <v>40</v>
      </c>
      <c r="D15" s="107" t="s">
        <v>32</v>
      </c>
      <c r="E15" s="107"/>
      <c r="F15" s="107" t="s">
        <v>55</v>
      </c>
      <c r="G15" s="107" t="s">
        <v>60</v>
      </c>
      <c r="H15" s="107" t="s">
        <v>62</v>
      </c>
      <c r="I15" s="108"/>
      <c r="J15" s="107"/>
      <c r="K15" s="107" t="s">
        <v>74</v>
      </c>
      <c r="L15" s="107" t="s">
        <v>76</v>
      </c>
      <c r="M15" s="109" t="s">
        <v>21</v>
      </c>
      <c r="N15" s="110" t="s">
        <v>81</v>
      </c>
      <c r="O15" s="79"/>
    </row>
    <row r="16" spans="1:15" s="72" customFormat="1">
      <c r="A16" s="129" t="s">
        <v>9</v>
      </c>
      <c r="B16" s="103">
        <v>0</v>
      </c>
      <c r="C16" s="130">
        <v>0</v>
      </c>
      <c r="D16" s="130">
        <v>0</v>
      </c>
      <c r="E16" s="131">
        <f t="shared" ref="E16:E27" si="0">B16+C16-D16</f>
        <v>0</v>
      </c>
      <c r="F16" s="103">
        <v>0</v>
      </c>
      <c r="G16" s="131">
        <f t="shared" ref="G16:G28" si="1">E16-F16-H16-K16</f>
        <v>0</v>
      </c>
      <c r="H16" s="103">
        <v>0</v>
      </c>
      <c r="I16" s="103">
        <v>0</v>
      </c>
      <c r="J16" s="131">
        <f t="shared" ref="J16:J28" si="2">H16-I16-L16</f>
        <v>0</v>
      </c>
      <c r="K16" s="103">
        <v>0</v>
      </c>
      <c r="L16" s="103">
        <v>0</v>
      </c>
      <c r="M16" s="145">
        <f t="shared" ref="M16:M27" si="3">SUM(K16:L16)</f>
        <v>0</v>
      </c>
      <c r="N16" s="146">
        <v>0</v>
      </c>
      <c r="O16" s="16"/>
    </row>
    <row r="17" spans="1:15" s="72" customFormat="1">
      <c r="A17" s="129" t="s">
        <v>10</v>
      </c>
      <c r="B17" s="103">
        <v>0</v>
      </c>
      <c r="C17" s="130">
        <v>0</v>
      </c>
      <c r="D17" s="130">
        <v>0</v>
      </c>
      <c r="E17" s="131">
        <f t="shared" si="0"/>
        <v>0</v>
      </c>
      <c r="F17" s="103">
        <v>0</v>
      </c>
      <c r="G17" s="131">
        <f t="shared" si="1"/>
        <v>0</v>
      </c>
      <c r="H17" s="103">
        <v>0</v>
      </c>
      <c r="I17" s="103">
        <v>0</v>
      </c>
      <c r="J17" s="131">
        <f t="shared" si="2"/>
        <v>0</v>
      </c>
      <c r="K17" s="103">
        <v>0</v>
      </c>
      <c r="L17" s="103">
        <v>0</v>
      </c>
      <c r="M17" s="145">
        <f t="shared" si="3"/>
        <v>0</v>
      </c>
      <c r="N17" s="146">
        <v>0</v>
      </c>
      <c r="O17" s="16"/>
    </row>
    <row r="18" spans="1:15" s="72" customFormat="1">
      <c r="A18" s="129" t="s">
        <v>11</v>
      </c>
      <c r="B18" s="103">
        <v>0</v>
      </c>
      <c r="C18" s="130">
        <v>0</v>
      </c>
      <c r="D18" s="130">
        <v>0</v>
      </c>
      <c r="E18" s="131">
        <f t="shared" si="0"/>
        <v>0</v>
      </c>
      <c r="F18" s="103">
        <v>0</v>
      </c>
      <c r="G18" s="131">
        <f t="shared" si="1"/>
        <v>0</v>
      </c>
      <c r="H18" s="103">
        <v>0</v>
      </c>
      <c r="I18" s="103">
        <v>0</v>
      </c>
      <c r="J18" s="131">
        <f t="shared" si="2"/>
        <v>0</v>
      </c>
      <c r="K18" s="103">
        <v>0</v>
      </c>
      <c r="L18" s="103">
        <v>0</v>
      </c>
      <c r="M18" s="145">
        <f t="shared" si="3"/>
        <v>0</v>
      </c>
      <c r="N18" s="146">
        <v>0</v>
      </c>
      <c r="O18" s="16"/>
    </row>
    <row r="19" spans="1:15" s="72" customFormat="1">
      <c r="A19" s="129" t="s">
        <v>12</v>
      </c>
      <c r="B19" s="103">
        <v>0</v>
      </c>
      <c r="C19" s="130">
        <v>0</v>
      </c>
      <c r="D19" s="130">
        <v>0</v>
      </c>
      <c r="E19" s="131">
        <f t="shared" si="0"/>
        <v>0</v>
      </c>
      <c r="F19" s="103">
        <v>0</v>
      </c>
      <c r="G19" s="131">
        <f t="shared" si="1"/>
        <v>0</v>
      </c>
      <c r="H19" s="103">
        <v>0</v>
      </c>
      <c r="I19" s="103">
        <v>0</v>
      </c>
      <c r="J19" s="131">
        <f t="shared" si="2"/>
        <v>0</v>
      </c>
      <c r="K19" s="103">
        <v>0</v>
      </c>
      <c r="L19" s="103">
        <v>0</v>
      </c>
      <c r="M19" s="145">
        <f t="shared" si="3"/>
        <v>0</v>
      </c>
      <c r="N19" s="146">
        <v>0</v>
      </c>
      <c r="O19" s="16"/>
    </row>
    <row r="20" spans="1:15" s="72" customFormat="1">
      <c r="A20" s="129" t="s">
        <v>13</v>
      </c>
      <c r="B20" s="103">
        <v>0</v>
      </c>
      <c r="C20" s="130">
        <v>0</v>
      </c>
      <c r="D20" s="130">
        <v>0</v>
      </c>
      <c r="E20" s="131">
        <f t="shared" si="0"/>
        <v>0</v>
      </c>
      <c r="F20" s="103">
        <v>0</v>
      </c>
      <c r="G20" s="131">
        <f t="shared" si="1"/>
        <v>0</v>
      </c>
      <c r="H20" s="103">
        <v>0</v>
      </c>
      <c r="I20" s="103">
        <v>0</v>
      </c>
      <c r="J20" s="131">
        <f t="shared" si="2"/>
        <v>0</v>
      </c>
      <c r="K20" s="103">
        <v>0</v>
      </c>
      <c r="L20" s="103">
        <v>0</v>
      </c>
      <c r="M20" s="145">
        <f t="shared" si="3"/>
        <v>0</v>
      </c>
      <c r="N20" s="146">
        <v>0</v>
      </c>
      <c r="O20" s="16"/>
    </row>
    <row r="21" spans="1:15" s="72" customFormat="1">
      <c r="A21" s="129" t="s">
        <v>14</v>
      </c>
      <c r="B21" s="103">
        <v>0</v>
      </c>
      <c r="C21" s="130">
        <v>0</v>
      </c>
      <c r="D21" s="130">
        <v>0</v>
      </c>
      <c r="E21" s="131">
        <f t="shared" si="0"/>
        <v>0</v>
      </c>
      <c r="F21" s="103">
        <v>0</v>
      </c>
      <c r="G21" s="131">
        <f t="shared" si="1"/>
        <v>0</v>
      </c>
      <c r="H21" s="103">
        <v>0</v>
      </c>
      <c r="I21" s="103">
        <v>0</v>
      </c>
      <c r="J21" s="131">
        <f t="shared" si="2"/>
        <v>0</v>
      </c>
      <c r="K21" s="103">
        <v>0</v>
      </c>
      <c r="L21" s="103">
        <v>0</v>
      </c>
      <c r="M21" s="145">
        <f t="shared" si="3"/>
        <v>0</v>
      </c>
      <c r="N21" s="146">
        <v>0</v>
      </c>
      <c r="O21" s="16"/>
    </row>
    <row r="22" spans="1:15" s="72" customFormat="1">
      <c r="A22" s="129" t="s">
        <v>15</v>
      </c>
      <c r="B22" s="103">
        <v>0</v>
      </c>
      <c r="C22" s="130">
        <v>0</v>
      </c>
      <c r="D22" s="130">
        <v>0</v>
      </c>
      <c r="E22" s="131">
        <f t="shared" si="0"/>
        <v>0</v>
      </c>
      <c r="F22" s="168">
        <v>0</v>
      </c>
      <c r="G22" s="196">
        <f t="shared" si="1"/>
        <v>0</v>
      </c>
      <c r="H22" s="103">
        <v>0</v>
      </c>
      <c r="I22" s="168">
        <v>0</v>
      </c>
      <c r="J22" s="196">
        <f t="shared" si="2"/>
        <v>0</v>
      </c>
      <c r="K22" s="168">
        <v>0</v>
      </c>
      <c r="L22" s="103">
        <v>0</v>
      </c>
      <c r="M22" s="145">
        <f t="shared" si="3"/>
        <v>0</v>
      </c>
      <c r="N22" s="146">
        <v>0</v>
      </c>
      <c r="O22" s="16"/>
    </row>
    <row r="23" spans="1:15" s="72" customFormat="1">
      <c r="A23" s="129" t="s">
        <v>16</v>
      </c>
      <c r="B23" s="103">
        <v>0</v>
      </c>
      <c r="C23" s="130">
        <v>0</v>
      </c>
      <c r="D23" s="130">
        <v>0</v>
      </c>
      <c r="E23" s="131">
        <f t="shared" si="0"/>
        <v>0</v>
      </c>
      <c r="F23" s="168">
        <v>0</v>
      </c>
      <c r="G23" s="196">
        <f t="shared" si="1"/>
        <v>0</v>
      </c>
      <c r="H23" s="168">
        <v>0</v>
      </c>
      <c r="I23" s="168">
        <v>0</v>
      </c>
      <c r="J23" s="196">
        <f t="shared" si="2"/>
        <v>0</v>
      </c>
      <c r="K23" s="168">
        <v>0</v>
      </c>
      <c r="L23" s="168">
        <v>0</v>
      </c>
      <c r="M23" s="145">
        <f t="shared" si="3"/>
        <v>0</v>
      </c>
      <c r="N23" s="146">
        <v>0</v>
      </c>
      <c r="O23" s="16"/>
    </row>
    <row r="24" spans="1:15" s="72" customFormat="1">
      <c r="A24" s="129" t="s">
        <v>17</v>
      </c>
      <c r="B24" s="103">
        <v>0</v>
      </c>
      <c r="C24" s="130">
        <v>0</v>
      </c>
      <c r="D24" s="130">
        <v>0</v>
      </c>
      <c r="E24" s="131">
        <f t="shared" si="0"/>
        <v>0</v>
      </c>
      <c r="F24" s="168">
        <v>0</v>
      </c>
      <c r="G24" s="196">
        <f t="shared" si="1"/>
        <v>0</v>
      </c>
      <c r="H24" s="168">
        <v>0</v>
      </c>
      <c r="I24" s="168">
        <v>0</v>
      </c>
      <c r="J24" s="196">
        <f t="shared" si="2"/>
        <v>0</v>
      </c>
      <c r="K24" s="168">
        <v>0</v>
      </c>
      <c r="L24" s="168">
        <v>0</v>
      </c>
      <c r="M24" s="145">
        <f t="shared" si="3"/>
        <v>0</v>
      </c>
      <c r="N24" s="146">
        <v>0</v>
      </c>
      <c r="O24" s="16"/>
    </row>
    <row r="25" spans="1:15" s="72" customFormat="1">
      <c r="A25" s="129" t="s">
        <v>18</v>
      </c>
      <c r="B25" s="103">
        <v>0</v>
      </c>
      <c r="C25" s="130">
        <v>0</v>
      </c>
      <c r="D25" s="130">
        <v>0</v>
      </c>
      <c r="E25" s="131">
        <f t="shared" si="0"/>
        <v>0</v>
      </c>
      <c r="F25" s="168">
        <v>0</v>
      </c>
      <c r="G25" s="196">
        <f t="shared" si="1"/>
        <v>0</v>
      </c>
      <c r="H25" s="168">
        <v>0</v>
      </c>
      <c r="I25" s="168">
        <v>0</v>
      </c>
      <c r="J25" s="196">
        <f t="shared" si="2"/>
        <v>0</v>
      </c>
      <c r="K25" s="168">
        <v>0</v>
      </c>
      <c r="L25" s="168">
        <v>0</v>
      </c>
      <c r="M25" s="145">
        <f t="shared" si="3"/>
        <v>0</v>
      </c>
      <c r="N25" s="146">
        <v>0</v>
      </c>
      <c r="O25" s="16"/>
    </row>
    <row r="26" spans="1:15" s="72" customFormat="1">
      <c r="A26" s="129" t="s">
        <v>19</v>
      </c>
      <c r="B26" s="103">
        <v>0</v>
      </c>
      <c r="C26" s="130">
        <v>0</v>
      </c>
      <c r="D26" s="130">
        <v>0</v>
      </c>
      <c r="E26" s="131">
        <f t="shared" si="0"/>
        <v>0</v>
      </c>
      <c r="F26" s="168">
        <v>0</v>
      </c>
      <c r="G26" s="196">
        <f t="shared" si="1"/>
        <v>0</v>
      </c>
      <c r="H26" s="168">
        <v>0</v>
      </c>
      <c r="I26" s="168">
        <v>0</v>
      </c>
      <c r="J26" s="196">
        <f t="shared" si="2"/>
        <v>0</v>
      </c>
      <c r="K26" s="168">
        <v>0</v>
      </c>
      <c r="L26" s="168">
        <v>0</v>
      </c>
      <c r="M26" s="145">
        <f t="shared" si="3"/>
        <v>0</v>
      </c>
      <c r="N26" s="146">
        <v>0</v>
      </c>
      <c r="O26" s="16"/>
    </row>
    <row r="27" spans="1:15" s="72" customFormat="1">
      <c r="A27" s="129" t="s">
        <v>20</v>
      </c>
      <c r="B27" s="103">
        <v>0</v>
      </c>
      <c r="C27" s="130">
        <v>0</v>
      </c>
      <c r="D27" s="130">
        <v>0</v>
      </c>
      <c r="E27" s="131">
        <f t="shared" si="0"/>
        <v>0</v>
      </c>
      <c r="F27" s="168">
        <v>0</v>
      </c>
      <c r="G27" s="196">
        <f t="shared" si="1"/>
        <v>0</v>
      </c>
      <c r="H27" s="168">
        <v>0</v>
      </c>
      <c r="I27" s="168">
        <v>0</v>
      </c>
      <c r="J27" s="196">
        <f t="shared" si="2"/>
        <v>0</v>
      </c>
      <c r="K27" s="168">
        <v>0</v>
      </c>
      <c r="L27" s="168">
        <v>0</v>
      </c>
      <c r="M27" s="145">
        <f t="shared" si="3"/>
        <v>0</v>
      </c>
      <c r="N27" s="146">
        <v>0</v>
      </c>
      <c r="O27" s="16"/>
    </row>
    <row r="28" spans="1:15" s="72" customFormat="1" ht="15.75" thickBot="1">
      <c r="A28" s="129" t="s">
        <v>21</v>
      </c>
      <c r="B28" s="147">
        <f>SUM(B16:B27)</f>
        <v>0</v>
      </c>
      <c r="C28" s="147">
        <f>SUM(C16:C27)</f>
        <v>0</v>
      </c>
      <c r="D28" s="147">
        <f>SUM(D16:D27)</f>
        <v>0</v>
      </c>
      <c r="E28" s="147">
        <f>SUM(E16:E27)</f>
        <v>0</v>
      </c>
      <c r="F28" s="147">
        <f>SUM(F16:F27)</f>
        <v>0</v>
      </c>
      <c r="G28" s="147">
        <f t="shared" si="1"/>
        <v>0</v>
      </c>
      <c r="H28" s="147">
        <f>SUM(H16:H27)</f>
        <v>0</v>
      </c>
      <c r="I28" s="147">
        <f>SUM(I16:I27)</f>
        <v>0</v>
      </c>
      <c r="J28" s="147">
        <f t="shared" si="2"/>
        <v>0</v>
      </c>
      <c r="K28" s="147">
        <f>SUM(K16:K27)</f>
        <v>0</v>
      </c>
      <c r="L28" s="147">
        <f>SUM(L16:L27)</f>
        <v>0</v>
      </c>
      <c r="M28" s="148">
        <f>SUM(M16:M27)</f>
        <v>0</v>
      </c>
      <c r="N28" s="148">
        <f>SUM(N16:N27)</f>
        <v>0</v>
      </c>
      <c r="O28" s="16"/>
    </row>
    <row r="29" spans="1:15" s="72" customFormat="1" ht="15.75" thickTop="1">
      <c r="A29" s="127" t="s">
        <v>22</v>
      </c>
      <c r="B29" s="150"/>
      <c r="C29" s="150"/>
      <c r="D29" s="150"/>
      <c r="E29" s="150">
        <v>0</v>
      </c>
      <c r="F29" s="150">
        <v>0</v>
      </c>
      <c r="G29" s="150">
        <v>0</v>
      </c>
      <c r="H29" s="150">
        <v>0</v>
      </c>
      <c r="I29" s="150">
        <v>0</v>
      </c>
      <c r="J29" s="150">
        <v>0</v>
      </c>
      <c r="K29" s="150">
        <v>0</v>
      </c>
      <c r="L29" s="150">
        <v>0</v>
      </c>
      <c r="M29" s="150">
        <v>0</v>
      </c>
      <c r="N29" s="152"/>
      <c r="O29" s="16"/>
    </row>
    <row r="30" spans="1:15" s="72" customFormat="1" ht="15.75" thickBot="1">
      <c r="A30" s="129" t="s">
        <v>23</v>
      </c>
      <c r="B30" s="153"/>
      <c r="C30" s="134"/>
      <c r="D30" s="134"/>
      <c r="E30" s="134">
        <v>0</v>
      </c>
      <c r="F30" s="134">
        <v>0</v>
      </c>
      <c r="G30" s="134">
        <v>0</v>
      </c>
      <c r="H30" s="134">
        <v>0</v>
      </c>
      <c r="I30" s="134">
        <v>0</v>
      </c>
      <c r="J30" s="134">
        <v>0</v>
      </c>
      <c r="K30" s="134">
        <v>0</v>
      </c>
      <c r="L30" s="134">
        <v>0</v>
      </c>
      <c r="M30" s="134">
        <v>0</v>
      </c>
      <c r="N30" s="146"/>
      <c r="O30" s="16"/>
    </row>
    <row r="31" spans="1:15" s="72" customFormat="1" ht="15.75" thickTop="1">
      <c r="A31" s="135"/>
      <c r="B31" s="135"/>
      <c r="C31" s="135"/>
      <c r="D31" s="135"/>
      <c r="E31" s="135"/>
      <c r="F31" s="135"/>
      <c r="G31" s="135"/>
      <c r="H31" s="135"/>
      <c r="I31" s="135"/>
      <c r="J31" s="135"/>
      <c r="K31" s="135"/>
      <c r="L31" s="135"/>
      <c r="M31" s="41"/>
      <c r="N31" s="41"/>
      <c r="O31" s="1"/>
    </row>
    <row r="32" spans="1:15" s="72" customFormat="1">
      <c r="A32" s="23" t="s">
        <v>24</v>
      </c>
      <c r="B32" s="23" t="s">
        <v>33</v>
      </c>
      <c r="C32" s="125"/>
      <c r="D32" s="125"/>
      <c r="E32" s="125"/>
      <c r="F32" s="125"/>
      <c r="G32" s="125"/>
      <c r="H32" s="125"/>
      <c r="I32" s="23" t="s">
        <v>66</v>
      </c>
      <c r="J32" s="125"/>
      <c r="K32" s="125"/>
      <c r="L32" s="125"/>
      <c r="M32" s="1"/>
      <c r="N32" s="1"/>
      <c r="O32" s="1"/>
    </row>
    <row r="33" spans="1:15" s="72" customFormat="1">
      <c r="A33" s="23"/>
      <c r="B33" s="23" t="s">
        <v>34</v>
      </c>
      <c r="C33" s="125"/>
      <c r="D33" s="125"/>
      <c r="E33" s="125"/>
      <c r="F33" s="125"/>
      <c r="G33" s="125"/>
      <c r="H33" s="125"/>
      <c r="I33" s="23" t="s">
        <v>67</v>
      </c>
      <c r="J33" s="125"/>
      <c r="K33" s="125"/>
      <c r="L33" s="125"/>
      <c r="M33" s="1"/>
      <c r="N33" s="1"/>
      <c r="O33" s="1"/>
    </row>
    <row r="34" spans="1:15" s="72" customFormat="1">
      <c r="A34" s="23"/>
      <c r="B34" s="23" t="s">
        <v>35</v>
      </c>
      <c r="C34" s="125"/>
      <c r="D34" s="125"/>
      <c r="E34" s="125"/>
      <c r="F34" s="125"/>
      <c r="G34" s="125"/>
      <c r="H34" s="125"/>
      <c r="I34" s="23" t="s">
        <v>68</v>
      </c>
      <c r="J34" s="125"/>
      <c r="K34" s="125"/>
      <c r="L34" s="125"/>
      <c r="M34" s="1"/>
      <c r="N34" s="1"/>
      <c r="O34" s="1"/>
    </row>
    <row r="35" spans="1:15" s="72" customFormat="1">
      <c r="A35" s="23"/>
      <c r="B35" s="23" t="s">
        <v>36</v>
      </c>
      <c r="C35" s="125"/>
      <c r="D35" s="125"/>
      <c r="E35" s="125"/>
      <c r="F35" s="125"/>
      <c r="G35" s="125"/>
      <c r="H35" s="125"/>
      <c r="I35" s="23" t="s">
        <v>69</v>
      </c>
      <c r="J35" s="125"/>
      <c r="K35" s="125"/>
      <c r="L35" s="125"/>
      <c r="M35" s="1"/>
      <c r="N35" s="1"/>
      <c r="O35" s="1"/>
    </row>
    <row r="36" spans="1:15" s="72" customFormat="1">
      <c r="A36" s="52"/>
      <c r="B36" s="124"/>
      <c r="C36" s="125" t="s">
        <v>0</v>
      </c>
      <c r="D36" s="125" t="s">
        <v>0</v>
      </c>
      <c r="E36" s="137" t="s">
        <v>0</v>
      </c>
      <c r="F36" s="124"/>
      <c r="G36" s="124"/>
      <c r="H36" s="124"/>
      <c r="I36" s="125"/>
      <c r="J36" s="23"/>
      <c r="K36" s="125"/>
      <c r="L36" s="125"/>
      <c r="M36" s="43"/>
      <c r="N36" s="43"/>
      <c r="O36" s="43"/>
    </row>
    <row r="37" spans="1:15" s="72" customFormat="1">
      <c r="A37" s="124"/>
      <c r="B37" s="125"/>
      <c r="C37" s="125" t="s">
        <v>0</v>
      </c>
      <c r="D37" s="125" t="s">
        <v>0</v>
      </c>
      <c r="E37" s="138" t="s">
        <v>0</v>
      </c>
      <c r="F37" s="125"/>
      <c r="G37" s="125"/>
      <c r="H37" s="125"/>
      <c r="I37" s="125"/>
      <c r="J37" s="125"/>
      <c r="K37" s="125"/>
      <c r="L37" s="125"/>
      <c r="M37" s="1"/>
      <c r="N37" s="1"/>
      <c r="O37" s="1"/>
    </row>
    <row r="38" spans="1:15" ht="33">
      <c r="D38" s="177"/>
      <c r="E38" s="190"/>
      <c r="F38" s="190"/>
      <c r="G38" s="190"/>
    </row>
    <row r="39" spans="1:15">
      <c r="O39" s="43"/>
    </row>
    <row r="40" spans="1:15" ht="23.25">
      <c r="B40" s="177"/>
      <c r="C40" s="177"/>
      <c r="D40" s="177"/>
      <c r="E40" s="177"/>
      <c r="F40" s="177"/>
      <c r="G40" s="177"/>
      <c r="H40" s="177"/>
      <c r="I40" s="177"/>
      <c r="J40" s="177"/>
    </row>
  </sheetData>
  <pageMargins left="0.5" right="0.5" top="0.5" bottom="0.5" header="0" footer="0"/>
  <pageSetup scale="81" orientation="landscape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O40"/>
  <sheetViews>
    <sheetView showOutlineSymbols="0" zoomScale="87" zoomScaleNormal="87" workbookViewId="0">
      <selection activeCell="K10" sqref="K10"/>
    </sheetView>
  </sheetViews>
  <sheetFormatPr defaultColWidth="9.6640625" defaultRowHeight="15"/>
  <cols>
    <col min="1" max="1" width="15.6640625" style="1" customWidth="1"/>
    <col min="2" max="14" width="8.6640625" style="1" customWidth="1"/>
    <col min="15" max="15" width="3.77734375" style="1" customWidth="1"/>
    <col min="16" max="16384" width="9.6640625" style="1"/>
  </cols>
  <sheetData>
    <row r="1" spans="1:15">
      <c r="A1" s="2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5" ht="15.75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5" ht="18">
      <c r="A3" s="4" t="s">
        <v>2</v>
      </c>
      <c r="B3" s="3"/>
      <c r="C3" s="3"/>
      <c r="D3" s="3"/>
      <c r="E3" s="3"/>
      <c r="F3" s="5" t="s">
        <v>49</v>
      </c>
      <c r="G3" s="3"/>
      <c r="H3" s="3"/>
      <c r="I3" s="3"/>
      <c r="J3" s="3"/>
      <c r="K3" s="3"/>
      <c r="L3" s="3"/>
      <c r="M3" s="3"/>
      <c r="N3" s="3"/>
    </row>
    <row r="4" spans="1:15" ht="18">
      <c r="A4" s="4" t="s">
        <v>3</v>
      </c>
      <c r="B4" s="3"/>
      <c r="C4" s="3"/>
      <c r="D4" s="3"/>
      <c r="E4" s="3"/>
      <c r="F4" s="5" t="s">
        <v>50</v>
      </c>
      <c r="G4" s="3"/>
      <c r="H4" s="3"/>
      <c r="I4" s="3"/>
      <c r="J4" s="3"/>
      <c r="K4" s="3"/>
      <c r="L4" s="3"/>
      <c r="M4" s="3"/>
      <c r="N4" s="3"/>
    </row>
    <row r="5" spans="1:15" ht="18">
      <c r="A5" s="3"/>
      <c r="B5" s="3"/>
      <c r="C5" s="3"/>
      <c r="D5" s="3"/>
      <c r="E5" s="3"/>
      <c r="F5" s="5" t="s">
        <v>51</v>
      </c>
      <c r="G5" s="3"/>
      <c r="H5" s="3"/>
      <c r="I5" s="3"/>
      <c r="J5" s="3"/>
      <c r="K5" s="3"/>
      <c r="L5" s="3"/>
      <c r="M5" s="3"/>
      <c r="N5" s="3"/>
    </row>
    <row r="6" spans="1:15" ht="30">
      <c r="A6" s="3"/>
      <c r="B6" s="3"/>
      <c r="C6" s="3"/>
      <c r="D6" s="6" t="s">
        <v>41</v>
      </c>
      <c r="E6" s="3"/>
      <c r="F6" s="3"/>
      <c r="G6" s="3"/>
      <c r="H6" s="3"/>
      <c r="I6" s="3"/>
      <c r="J6" s="3"/>
      <c r="K6" s="3"/>
      <c r="L6" s="3"/>
      <c r="M6" s="3"/>
      <c r="N6" s="3"/>
    </row>
    <row r="7" spans="1:15">
      <c r="A7" s="2"/>
      <c r="B7" s="203"/>
      <c r="C7" s="203"/>
      <c r="D7" s="203"/>
      <c r="E7" s="203"/>
      <c r="F7" s="203"/>
      <c r="G7" s="203"/>
      <c r="H7" s="203"/>
      <c r="I7" s="203"/>
      <c r="J7" s="203"/>
      <c r="K7" s="203"/>
      <c r="L7" s="203"/>
      <c r="M7" s="203"/>
      <c r="N7" s="2"/>
    </row>
    <row r="8" spans="1:15" ht="18">
      <c r="A8" s="8" t="s">
        <v>4</v>
      </c>
      <c r="B8" s="203" t="s">
        <v>106</v>
      </c>
      <c r="C8" s="203"/>
      <c r="D8" s="203"/>
      <c r="E8" s="203"/>
      <c r="F8" s="203"/>
      <c r="G8" s="204" t="s">
        <v>56</v>
      </c>
      <c r="H8" s="203"/>
      <c r="I8" s="203" t="s">
        <v>91</v>
      </c>
      <c r="J8" s="203"/>
      <c r="K8" s="203"/>
      <c r="L8" s="203"/>
      <c r="M8" s="203"/>
      <c r="N8" s="2"/>
    </row>
    <row r="9" spans="1:15" ht="18">
      <c r="A9" s="10" t="s">
        <v>5</v>
      </c>
      <c r="B9" s="205" t="s">
        <v>26</v>
      </c>
      <c r="C9" s="205"/>
      <c r="D9" s="205"/>
      <c r="E9" s="205"/>
      <c r="F9" s="205"/>
      <c r="G9" s="206" t="s">
        <v>57</v>
      </c>
      <c r="H9" s="205"/>
      <c r="I9" s="205"/>
      <c r="J9" s="205"/>
      <c r="K9" s="240">
        <v>10277</v>
      </c>
      <c r="L9" s="205"/>
      <c r="M9" s="206" t="s">
        <v>77</v>
      </c>
      <c r="N9" s="112">
        <v>2023</v>
      </c>
    </row>
    <row r="10" spans="1:15" ht="18">
      <c r="A10" s="10" t="s">
        <v>6</v>
      </c>
      <c r="B10" s="205" t="s">
        <v>107</v>
      </c>
      <c r="C10" s="205"/>
      <c r="D10" s="205"/>
      <c r="E10" s="205"/>
      <c r="F10" s="205"/>
      <c r="G10" s="206" t="s">
        <v>58</v>
      </c>
      <c r="H10" s="205"/>
      <c r="I10" s="205"/>
      <c r="J10" s="205"/>
      <c r="K10" s="205"/>
      <c r="L10" s="205"/>
      <c r="M10" s="205"/>
      <c r="N10" s="11"/>
    </row>
    <row r="11" spans="1:15">
      <c r="A11" s="14" t="s">
        <v>7</v>
      </c>
      <c r="B11" s="207" t="s">
        <v>28</v>
      </c>
      <c r="C11" s="207" t="s">
        <v>37</v>
      </c>
      <c r="D11" s="207" t="s">
        <v>42</v>
      </c>
      <c r="E11" s="207" t="s">
        <v>46</v>
      </c>
      <c r="F11" s="207" t="s">
        <v>52</v>
      </c>
      <c r="G11" s="207" t="s">
        <v>59</v>
      </c>
      <c r="H11" s="207" t="s">
        <v>61</v>
      </c>
      <c r="I11" s="207" t="s">
        <v>64</v>
      </c>
      <c r="J11" s="207" t="s">
        <v>70</v>
      </c>
      <c r="K11" s="207" t="s">
        <v>71</v>
      </c>
      <c r="L11" s="207" t="s">
        <v>75</v>
      </c>
      <c r="M11" s="207" t="s">
        <v>78</v>
      </c>
      <c r="N11" s="14" t="s">
        <v>79</v>
      </c>
      <c r="O11" s="16"/>
    </row>
    <row r="12" spans="1:15">
      <c r="A12" s="17"/>
      <c r="B12" s="208" t="s">
        <v>29</v>
      </c>
      <c r="C12" s="208" t="s">
        <v>38</v>
      </c>
      <c r="D12" s="208" t="s">
        <v>43</v>
      </c>
      <c r="E12" s="208"/>
      <c r="F12" s="208"/>
      <c r="G12" s="208"/>
      <c r="H12" s="208"/>
      <c r="I12" s="208"/>
      <c r="J12" s="208"/>
      <c r="K12" s="208"/>
      <c r="L12" s="209"/>
      <c r="M12" s="209"/>
      <c r="N12" s="17"/>
      <c r="O12" s="16"/>
    </row>
    <row r="13" spans="1:15">
      <c r="A13" s="21"/>
      <c r="B13" s="210" t="s">
        <v>30</v>
      </c>
      <c r="C13" s="210" t="s">
        <v>30</v>
      </c>
      <c r="D13" s="210" t="s">
        <v>44</v>
      </c>
      <c r="E13" s="210" t="s">
        <v>47</v>
      </c>
      <c r="F13" s="210" t="s">
        <v>53</v>
      </c>
      <c r="G13" s="210" t="s">
        <v>53</v>
      </c>
      <c r="H13" s="210" t="s">
        <v>43</v>
      </c>
      <c r="I13" s="210" t="s">
        <v>65</v>
      </c>
      <c r="J13" s="210" t="s">
        <v>65</v>
      </c>
      <c r="K13" s="210" t="s">
        <v>72</v>
      </c>
      <c r="L13" s="211"/>
      <c r="M13" s="211"/>
      <c r="N13" s="22"/>
      <c r="O13" s="16"/>
    </row>
    <row r="14" spans="1:15">
      <c r="A14" s="22" t="s">
        <v>8</v>
      </c>
      <c r="B14" s="210" t="s">
        <v>31</v>
      </c>
      <c r="C14" s="210" t="s">
        <v>39</v>
      </c>
      <c r="D14" s="210" t="s">
        <v>45</v>
      </c>
      <c r="E14" s="210" t="s">
        <v>48</v>
      </c>
      <c r="F14" s="210" t="s">
        <v>54</v>
      </c>
      <c r="G14" s="210" t="s">
        <v>54</v>
      </c>
      <c r="H14" s="210" t="s">
        <v>44</v>
      </c>
      <c r="I14" s="210" t="s">
        <v>55</v>
      </c>
      <c r="J14" s="210" t="s">
        <v>60</v>
      </c>
      <c r="K14" s="212" t="s">
        <v>92</v>
      </c>
      <c r="L14" s="212" t="s">
        <v>30</v>
      </c>
      <c r="M14" s="212"/>
      <c r="N14" s="22" t="s">
        <v>80</v>
      </c>
      <c r="O14" s="16"/>
    </row>
    <row r="15" spans="1:15">
      <c r="A15" s="22"/>
      <c r="B15" s="210" t="s">
        <v>32</v>
      </c>
      <c r="C15" s="210" t="s">
        <v>40</v>
      </c>
      <c r="D15" s="210" t="s">
        <v>32</v>
      </c>
      <c r="E15" s="210"/>
      <c r="F15" s="210" t="s">
        <v>55</v>
      </c>
      <c r="G15" s="210" t="s">
        <v>60</v>
      </c>
      <c r="H15" s="210" t="s">
        <v>62</v>
      </c>
      <c r="I15" s="213"/>
      <c r="J15" s="210"/>
      <c r="K15" s="210" t="s">
        <v>93</v>
      </c>
      <c r="L15" s="210" t="s">
        <v>76</v>
      </c>
      <c r="M15" s="210" t="s">
        <v>21</v>
      </c>
      <c r="N15" s="22" t="s">
        <v>81</v>
      </c>
      <c r="O15" s="16"/>
    </row>
    <row r="16" spans="1:15">
      <c r="A16" s="129" t="s">
        <v>9</v>
      </c>
      <c r="B16" s="168">
        <v>0</v>
      </c>
      <c r="C16" s="197">
        <v>0</v>
      </c>
      <c r="D16" s="197">
        <v>0</v>
      </c>
      <c r="E16" s="196">
        <f t="shared" ref="E16:E27" si="0">B16+C16-D16</f>
        <v>0</v>
      </c>
      <c r="F16" s="168">
        <v>0</v>
      </c>
      <c r="G16" s="196">
        <f t="shared" ref="G16:G28" si="1">E16-F16-H16-K16</f>
        <v>0</v>
      </c>
      <c r="H16" s="168">
        <v>0</v>
      </c>
      <c r="I16" s="168">
        <v>0</v>
      </c>
      <c r="J16" s="196">
        <f t="shared" ref="J16:J28" si="2">H16-I16-L16</f>
        <v>0</v>
      </c>
      <c r="K16" s="168">
        <v>0</v>
      </c>
      <c r="L16" s="168">
        <v>0</v>
      </c>
      <c r="M16" s="196">
        <f t="shared" ref="M16:M27" si="3">SUM(K16:L16)</f>
        <v>0</v>
      </c>
      <c r="N16" s="129">
        <f t="shared" ref="N16:N28" si="4">ROUND(+M16/$K$9,3)</f>
        <v>0</v>
      </c>
      <c r="O16" s="16"/>
    </row>
    <row r="17" spans="1:15">
      <c r="A17" s="129" t="s">
        <v>10</v>
      </c>
      <c r="B17" s="168">
        <v>0</v>
      </c>
      <c r="C17" s="197">
        <v>0</v>
      </c>
      <c r="D17" s="197">
        <v>0</v>
      </c>
      <c r="E17" s="196">
        <f t="shared" si="0"/>
        <v>0</v>
      </c>
      <c r="F17" s="168">
        <v>0</v>
      </c>
      <c r="G17" s="196">
        <f t="shared" si="1"/>
        <v>0</v>
      </c>
      <c r="H17" s="168">
        <v>0</v>
      </c>
      <c r="I17" s="168">
        <v>0</v>
      </c>
      <c r="J17" s="196">
        <f t="shared" si="2"/>
        <v>0</v>
      </c>
      <c r="K17" s="168">
        <v>0</v>
      </c>
      <c r="L17" s="168">
        <v>0</v>
      </c>
      <c r="M17" s="196">
        <f t="shared" si="3"/>
        <v>0</v>
      </c>
      <c r="N17" s="129">
        <f t="shared" si="4"/>
        <v>0</v>
      </c>
      <c r="O17" s="16"/>
    </row>
    <row r="18" spans="1:15">
      <c r="A18" s="129" t="s">
        <v>11</v>
      </c>
      <c r="B18" s="168">
        <v>0</v>
      </c>
      <c r="C18" s="197">
        <v>0</v>
      </c>
      <c r="D18" s="197">
        <v>0</v>
      </c>
      <c r="E18" s="196">
        <f t="shared" si="0"/>
        <v>0</v>
      </c>
      <c r="F18" s="168">
        <v>0</v>
      </c>
      <c r="G18" s="196">
        <f t="shared" si="1"/>
        <v>0</v>
      </c>
      <c r="H18" s="168">
        <v>0</v>
      </c>
      <c r="I18" s="168">
        <v>0</v>
      </c>
      <c r="J18" s="196">
        <f t="shared" si="2"/>
        <v>0</v>
      </c>
      <c r="K18" s="168">
        <v>0</v>
      </c>
      <c r="L18" s="168">
        <v>0</v>
      </c>
      <c r="M18" s="196">
        <f t="shared" si="3"/>
        <v>0</v>
      </c>
      <c r="N18" s="129">
        <f t="shared" si="4"/>
        <v>0</v>
      </c>
      <c r="O18" s="16"/>
    </row>
    <row r="19" spans="1:15">
      <c r="A19" s="129" t="s">
        <v>12</v>
      </c>
      <c r="B19" s="168">
        <v>0</v>
      </c>
      <c r="C19" s="197">
        <v>0</v>
      </c>
      <c r="D19" s="197">
        <v>0</v>
      </c>
      <c r="E19" s="196">
        <f t="shared" si="0"/>
        <v>0</v>
      </c>
      <c r="F19" s="168">
        <v>0</v>
      </c>
      <c r="G19" s="196">
        <f t="shared" si="1"/>
        <v>0</v>
      </c>
      <c r="H19" s="168">
        <v>0</v>
      </c>
      <c r="I19" s="168">
        <v>0</v>
      </c>
      <c r="J19" s="196">
        <f t="shared" si="2"/>
        <v>0</v>
      </c>
      <c r="K19" s="168">
        <v>0</v>
      </c>
      <c r="L19" s="168">
        <v>0</v>
      </c>
      <c r="M19" s="196">
        <f t="shared" si="3"/>
        <v>0</v>
      </c>
      <c r="N19" s="129">
        <f t="shared" si="4"/>
        <v>0</v>
      </c>
      <c r="O19" s="16"/>
    </row>
    <row r="20" spans="1:15">
      <c r="A20" s="129" t="s">
        <v>13</v>
      </c>
      <c r="B20" s="168">
        <v>0</v>
      </c>
      <c r="C20" s="197">
        <v>0</v>
      </c>
      <c r="D20" s="197">
        <v>0</v>
      </c>
      <c r="E20" s="196">
        <f t="shared" si="0"/>
        <v>0</v>
      </c>
      <c r="F20" s="168">
        <v>0</v>
      </c>
      <c r="G20" s="196">
        <f t="shared" si="1"/>
        <v>0</v>
      </c>
      <c r="H20" s="168">
        <v>0</v>
      </c>
      <c r="I20" s="168">
        <v>0</v>
      </c>
      <c r="J20" s="196">
        <f t="shared" si="2"/>
        <v>0</v>
      </c>
      <c r="K20" s="168">
        <v>0</v>
      </c>
      <c r="L20" s="168">
        <v>0</v>
      </c>
      <c r="M20" s="196">
        <f t="shared" si="3"/>
        <v>0</v>
      </c>
      <c r="N20" s="129">
        <f t="shared" si="4"/>
        <v>0</v>
      </c>
      <c r="O20" s="16"/>
    </row>
    <row r="21" spans="1:15">
      <c r="A21" s="129" t="s">
        <v>14</v>
      </c>
      <c r="B21" s="168">
        <v>3826</v>
      </c>
      <c r="C21" s="197">
        <v>0</v>
      </c>
      <c r="D21" s="197">
        <v>0</v>
      </c>
      <c r="E21" s="196">
        <f t="shared" si="0"/>
        <v>3826</v>
      </c>
      <c r="F21" s="214">
        <v>405</v>
      </c>
      <c r="G21" s="196">
        <f>E21-F21-H21-K21</f>
        <v>2965.2</v>
      </c>
      <c r="H21" s="168">
        <v>0</v>
      </c>
      <c r="I21" s="168">
        <v>0</v>
      </c>
      <c r="J21" s="196">
        <f t="shared" si="2"/>
        <v>0</v>
      </c>
      <c r="K21" s="242">
        <v>455.8</v>
      </c>
      <c r="L21" s="168">
        <v>0</v>
      </c>
      <c r="M21" s="196">
        <f t="shared" si="3"/>
        <v>455.8</v>
      </c>
      <c r="N21" s="129">
        <f t="shared" si="4"/>
        <v>4.3999999999999997E-2</v>
      </c>
      <c r="O21" s="16"/>
    </row>
    <row r="22" spans="1:15">
      <c r="A22" s="129" t="s">
        <v>15</v>
      </c>
      <c r="B22" s="168">
        <v>8116</v>
      </c>
      <c r="C22" s="197">
        <v>0</v>
      </c>
      <c r="D22" s="197">
        <v>0</v>
      </c>
      <c r="E22" s="196">
        <f t="shared" si="0"/>
        <v>8116</v>
      </c>
      <c r="F22" s="214">
        <v>1039</v>
      </c>
      <c r="G22" s="196">
        <f t="shared" si="1"/>
        <v>5050</v>
      </c>
      <c r="H22" s="168">
        <v>0</v>
      </c>
      <c r="I22" s="168">
        <v>0</v>
      </c>
      <c r="J22" s="196">
        <f t="shared" si="2"/>
        <v>0</v>
      </c>
      <c r="K22" s="243">
        <v>2027</v>
      </c>
      <c r="L22" s="168">
        <v>0</v>
      </c>
      <c r="M22" s="196">
        <f t="shared" si="3"/>
        <v>2027</v>
      </c>
      <c r="N22" s="129">
        <f t="shared" si="4"/>
        <v>0.19700000000000001</v>
      </c>
      <c r="O22" s="16"/>
    </row>
    <row r="23" spans="1:15">
      <c r="A23" s="129" t="s">
        <v>16</v>
      </c>
      <c r="B23" s="168">
        <v>5812</v>
      </c>
      <c r="C23" s="197">
        <v>0</v>
      </c>
      <c r="D23" s="197">
        <v>0</v>
      </c>
      <c r="E23" s="196">
        <f t="shared" si="0"/>
        <v>5812</v>
      </c>
      <c r="F23" s="214">
        <v>924</v>
      </c>
      <c r="G23" s="196">
        <f t="shared" si="1"/>
        <v>2344</v>
      </c>
      <c r="H23" s="168">
        <v>0</v>
      </c>
      <c r="I23" s="168">
        <v>0</v>
      </c>
      <c r="J23" s="196">
        <f t="shared" si="2"/>
        <v>0</v>
      </c>
      <c r="K23" s="243">
        <v>2544</v>
      </c>
      <c r="L23" s="168">
        <v>0</v>
      </c>
      <c r="M23" s="196">
        <f t="shared" si="3"/>
        <v>2544</v>
      </c>
      <c r="N23" s="129">
        <f t="shared" si="4"/>
        <v>0.248</v>
      </c>
      <c r="O23" s="16"/>
    </row>
    <row r="24" spans="1:15">
      <c r="A24" s="129" t="s">
        <v>17</v>
      </c>
      <c r="B24" s="168">
        <v>2056</v>
      </c>
      <c r="C24" s="197">
        <v>0</v>
      </c>
      <c r="D24" s="197">
        <v>0</v>
      </c>
      <c r="E24" s="196">
        <f t="shared" si="0"/>
        <v>2056</v>
      </c>
      <c r="F24" s="214">
        <v>303</v>
      </c>
      <c r="G24" s="196">
        <f t="shared" si="1"/>
        <v>357</v>
      </c>
      <c r="H24" s="168">
        <v>0</v>
      </c>
      <c r="I24" s="168">
        <v>0</v>
      </c>
      <c r="J24" s="196">
        <f t="shared" si="2"/>
        <v>0</v>
      </c>
      <c r="K24" s="243">
        <v>1396</v>
      </c>
      <c r="L24" s="168">
        <v>0</v>
      </c>
      <c r="M24" s="196">
        <f t="shared" si="3"/>
        <v>1396</v>
      </c>
      <c r="N24" s="129">
        <f t="shared" si="4"/>
        <v>0.13600000000000001</v>
      </c>
      <c r="O24" s="16"/>
    </row>
    <row r="25" spans="1:15">
      <c r="A25" s="129" t="s">
        <v>18</v>
      </c>
      <c r="B25" s="168">
        <v>0</v>
      </c>
      <c r="C25" s="197">
        <v>0</v>
      </c>
      <c r="D25" s="197">
        <v>0</v>
      </c>
      <c r="E25" s="196">
        <f t="shared" si="0"/>
        <v>0</v>
      </c>
      <c r="F25" s="168">
        <v>0</v>
      </c>
      <c r="G25" s="196">
        <f t="shared" si="1"/>
        <v>0</v>
      </c>
      <c r="H25" s="168">
        <v>0</v>
      </c>
      <c r="I25" s="168">
        <v>0</v>
      </c>
      <c r="J25" s="196">
        <f t="shared" si="2"/>
        <v>0</v>
      </c>
      <c r="K25" s="168">
        <v>0</v>
      </c>
      <c r="L25" s="168">
        <v>0</v>
      </c>
      <c r="M25" s="196">
        <f t="shared" si="3"/>
        <v>0</v>
      </c>
      <c r="N25" s="129">
        <f t="shared" si="4"/>
        <v>0</v>
      </c>
      <c r="O25" s="16"/>
    </row>
    <row r="26" spans="1:15">
      <c r="A26" s="129" t="s">
        <v>19</v>
      </c>
      <c r="B26" s="168">
        <v>0</v>
      </c>
      <c r="C26" s="197">
        <v>0</v>
      </c>
      <c r="D26" s="197">
        <v>0</v>
      </c>
      <c r="E26" s="196">
        <f t="shared" si="0"/>
        <v>0</v>
      </c>
      <c r="F26" s="168">
        <v>0</v>
      </c>
      <c r="G26" s="196">
        <f t="shared" si="1"/>
        <v>0</v>
      </c>
      <c r="H26" s="168">
        <v>0</v>
      </c>
      <c r="I26" s="168">
        <v>0</v>
      </c>
      <c r="J26" s="196">
        <f t="shared" si="2"/>
        <v>0</v>
      </c>
      <c r="K26" s="168">
        <v>0</v>
      </c>
      <c r="L26" s="168">
        <v>0</v>
      </c>
      <c r="M26" s="196">
        <f t="shared" si="3"/>
        <v>0</v>
      </c>
      <c r="N26" s="129">
        <f t="shared" si="4"/>
        <v>0</v>
      </c>
      <c r="O26" s="16"/>
    </row>
    <row r="27" spans="1:15">
      <c r="A27" s="129" t="s">
        <v>20</v>
      </c>
      <c r="B27" s="168">
        <v>0</v>
      </c>
      <c r="C27" s="197">
        <v>0</v>
      </c>
      <c r="D27" s="197">
        <v>0</v>
      </c>
      <c r="E27" s="196">
        <f t="shared" si="0"/>
        <v>0</v>
      </c>
      <c r="F27" s="168">
        <v>0</v>
      </c>
      <c r="G27" s="196">
        <f t="shared" si="1"/>
        <v>0</v>
      </c>
      <c r="H27" s="168">
        <v>0</v>
      </c>
      <c r="I27" s="168">
        <v>0</v>
      </c>
      <c r="J27" s="196">
        <f t="shared" si="2"/>
        <v>0</v>
      </c>
      <c r="K27" s="168">
        <v>0</v>
      </c>
      <c r="L27" s="168">
        <v>0</v>
      </c>
      <c r="M27" s="196">
        <f t="shared" si="3"/>
        <v>0</v>
      </c>
      <c r="N27" s="129">
        <f t="shared" si="4"/>
        <v>0</v>
      </c>
      <c r="O27" s="16"/>
    </row>
    <row r="28" spans="1:15" ht="15.75" thickBot="1">
      <c r="A28" s="162" t="s">
        <v>21</v>
      </c>
      <c r="B28" s="147">
        <f>SUM(B16:B27)</f>
        <v>19810</v>
      </c>
      <c r="C28" s="147">
        <f>SUM(C16:C27)</f>
        <v>0</v>
      </c>
      <c r="D28" s="147">
        <f>SUM(D16:D27)</f>
        <v>0</v>
      </c>
      <c r="E28" s="147">
        <f>SUM(E16:E27)</f>
        <v>19810</v>
      </c>
      <c r="F28" s="147">
        <f>SUM(F16:F27)</f>
        <v>2671</v>
      </c>
      <c r="G28" s="147">
        <f t="shared" si="1"/>
        <v>10716.2</v>
      </c>
      <c r="H28" s="147">
        <f>SUM(H16:H27)</f>
        <v>0</v>
      </c>
      <c r="I28" s="147">
        <f>SUM(I16:I27)</f>
        <v>0</v>
      </c>
      <c r="J28" s="147">
        <f t="shared" si="2"/>
        <v>0</v>
      </c>
      <c r="K28" s="147">
        <f>SUM(K16:K27)</f>
        <v>6422.8</v>
      </c>
      <c r="L28" s="147">
        <f>SUM(L16:L27)</f>
        <v>0</v>
      </c>
      <c r="M28" s="147">
        <f>SUM(M16:M27)</f>
        <v>6422.8</v>
      </c>
      <c r="N28" s="132">
        <f t="shared" si="4"/>
        <v>0.625</v>
      </c>
      <c r="O28" s="16"/>
    </row>
    <row r="29" spans="1:15" ht="15.75" thickTop="1">
      <c r="A29" s="128" t="s">
        <v>22</v>
      </c>
      <c r="B29" s="128"/>
      <c r="C29" s="128"/>
      <c r="D29" s="128"/>
      <c r="E29" s="150">
        <f t="shared" ref="E29:M29" si="5">ROUND(+E28/$K$9,2)</f>
        <v>1.93</v>
      </c>
      <c r="F29" s="150">
        <f t="shared" si="5"/>
        <v>0.26</v>
      </c>
      <c r="G29" s="150">
        <f t="shared" si="5"/>
        <v>1.04</v>
      </c>
      <c r="H29" s="150">
        <f t="shared" si="5"/>
        <v>0</v>
      </c>
      <c r="I29" s="150">
        <f t="shared" si="5"/>
        <v>0</v>
      </c>
      <c r="J29" s="150">
        <f t="shared" si="5"/>
        <v>0</v>
      </c>
      <c r="K29" s="150">
        <f t="shared" si="5"/>
        <v>0.62</v>
      </c>
      <c r="L29" s="150">
        <f t="shared" si="5"/>
        <v>0</v>
      </c>
      <c r="M29" s="150">
        <f t="shared" si="5"/>
        <v>0.62</v>
      </c>
      <c r="N29" s="128"/>
      <c r="O29" s="16"/>
    </row>
    <row r="30" spans="1:15" ht="15.75" thickBot="1">
      <c r="A30" s="129" t="s">
        <v>23</v>
      </c>
      <c r="B30" s="129"/>
      <c r="C30" s="129"/>
      <c r="D30" s="129"/>
      <c r="E30" s="134">
        <f t="shared" ref="E30:M30" si="6">ROUND(+E28/$E$28*100,1)</f>
        <v>100</v>
      </c>
      <c r="F30" s="134">
        <f t="shared" si="6"/>
        <v>13.5</v>
      </c>
      <c r="G30" s="134">
        <f t="shared" si="6"/>
        <v>54.1</v>
      </c>
      <c r="H30" s="134">
        <f t="shared" si="6"/>
        <v>0</v>
      </c>
      <c r="I30" s="134">
        <f t="shared" si="6"/>
        <v>0</v>
      </c>
      <c r="J30" s="134">
        <f t="shared" si="6"/>
        <v>0</v>
      </c>
      <c r="K30" s="134">
        <f t="shared" si="6"/>
        <v>32.4</v>
      </c>
      <c r="L30" s="134">
        <f t="shared" si="6"/>
        <v>0</v>
      </c>
      <c r="M30" s="134">
        <f t="shared" si="6"/>
        <v>32.4</v>
      </c>
      <c r="N30" s="129"/>
      <c r="O30" s="16"/>
    </row>
    <row r="31" spans="1:15" ht="15.75" thickTop="1">
      <c r="A31" s="135"/>
      <c r="B31" s="135"/>
      <c r="C31" s="135"/>
      <c r="D31" s="135"/>
      <c r="E31" s="135"/>
      <c r="F31" s="135"/>
      <c r="G31" s="135"/>
      <c r="H31" s="135"/>
      <c r="I31" s="135"/>
      <c r="J31" s="135"/>
      <c r="K31" s="135"/>
      <c r="L31" s="135"/>
      <c r="M31" s="135"/>
      <c r="N31" s="135"/>
    </row>
    <row r="32" spans="1:15">
      <c r="A32" s="23" t="s">
        <v>24</v>
      </c>
      <c r="B32" s="23" t="s">
        <v>33</v>
      </c>
      <c r="C32" s="125"/>
      <c r="D32" s="125"/>
      <c r="E32" s="125"/>
      <c r="F32" s="125"/>
      <c r="G32" s="125"/>
      <c r="H32" s="125"/>
      <c r="I32" s="23" t="s">
        <v>66</v>
      </c>
      <c r="J32" s="125"/>
      <c r="K32" s="125"/>
      <c r="L32" s="125"/>
      <c r="M32" s="125"/>
      <c r="N32" s="125"/>
    </row>
    <row r="33" spans="1:15">
      <c r="A33" s="23"/>
      <c r="B33" s="23" t="s">
        <v>34</v>
      </c>
      <c r="C33" s="125"/>
      <c r="D33" s="125"/>
      <c r="E33" s="125"/>
      <c r="F33" s="125"/>
      <c r="G33" s="125"/>
      <c r="H33" s="125"/>
      <c r="I33" s="23" t="s">
        <v>67</v>
      </c>
      <c r="J33" s="125"/>
      <c r="K33" s="125"/>
      <c r="L33" s="125"/>
      <c r="M33" s="125"/>
      <c r="N33" s="125"/>
    </row>
    <row r="34" spans="1:15">
      <c r="A34" s="23"/>
      <c r="B34" s="23" t="s">
        <v>35</v>
      </c>
      <c r="C34" s="125"/>
      <c r="D34" s="125"/>
      <c r="E34" s="125"/>
      <c r="F34" s="125"/>
      <c r="G34" s="125"/>
      <c r="H34" s="125"/>
      <c r="I34" s="23" t="s">
        <v>68</v>
      </c>
      <c r="J34" s="125"/>
      <c r="K34" s="125"/>
      <c r="L34" s="125"/>
      <c r="M34" s="125"/>
      <c r="N34" s="125"/>
    </row>
    <row r="35" spans="1:15">
      <c r="A35" s="23"/>
      <c r="B35" s="23" t="s">
        <v>36</v>
      </c>
      <c r="C35" s="125"/>
      <c r="D35" s="125"/>
      <c r="E35" s="125"/>
      <c r="F35" s="125"/>
      <c r="G35" s="125"/>
      <c r="H35" s="125"/>
      <c r="I35" s="23" t="s">
        <v>69</v>
      </c>
      <c r="J35" s="125"/>
      <c r="K35" s="125"/>
      <c r="L35" s="125"/>
      <c r="M35" s="125"/>
      <c r="N35" s="125"/>
    </row>
    <row r="36" spans="1:15">
      <c r="A36" s="52"/>
      <c r="B36" s="124"/>
      <c r="C36" s="125" t="s">
        <v>0</v>
      </c>
      <c r="D36" s="125" t="s">
        <v>0</v>
      </c>
      <c r="E36" s="137" t="s">
        <v>0</v>
      </c>
      <c r="F36" s="124"/>
      <c r="G36" s="124"/>
      <c r="H36" s="125"/>
      <c r="I36" s="23"/>
      <c r="J36" s="125"/>
      <c r="K36" s="125"/>
      <c r="L36" s="125"/>
      <c r="M36" s="125"/>
      <c r="N36" s="125"/>
      <c r="O36" s="43"/>
    </row>
    <row r="40" spans="1:15" ht="25.5">
      <c r="B40" s="177"/>
      <c r="C40" s="180"/>
      <c r="D40" s="180"/>
      <c r="E40" s="180"/>
    </row>
  </sheetData>
  <phoneticPr fontId="0" type="noConversion"/>
  <pageMargins left="0.5" right="0.5" top="0.5" bottom="0.5" header="0" footer="0"/>
  <pageSetup scale="81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O41"/>
  <sheetViews>
    <sheetView showOutlineSymbols="0" zoomScale="87" zoomScaleNormal="87" workbookViewId="0">
      <selection activeCell="K10" sqref="K10"/>
    </sheetView>
  </sheetViews>
  <sheetFormatPr defaultColWidth="9.6640625" defaultRowHeight="15"/>
  <cols>
    <col min="1" max="1" width="15.6640625" style="72" customWidth="1"/>
    <col min="2" max="14" width="8.6640625" style="72" customWidth="1"/>
    <col min="15" max="15" width="3.77734375" style="72" customWidth="1"/>
    <col min="16" max="16384" width="9.6640625" style="72"/>
  </cols>
  <sheetData>
    <row r="1" spans="1:15">
      <c r="A1" s="68" t="s">
        <v>0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</row>
    <row r="2" spans="1:15" ht="15.75">
      <c r="A2" s="73" t="s">
        <v>1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</row>
    <row r="3" spans="1:15" ht="18">
      <c r="A3" s="73" t="s">
        <v>2</v>
      </c>
      <c r="B3" s="68"/>
      <c r="C3" s="68"/>
      <c r="D3" s="68"/>
      <c r="E3" s="68"/>
      <c r="F3" s="74" t="s">
        <v>49</v>
      </c>
      <c r="G3" s="68"/>
      <c r="H3" s="68"/>
      <c r="I3" s="68"/>
      <c r="J3" s="68"/>
      <c r="K3" s="68"/>
      <c r="L3" s="68"/>
      <c r="M3" s="68"/>
      <c r="N3" s="68"/>
    </row>
    <row r="4" spans="1:15" ht="18">
      <c r="A4" s="73" t="s">
        <v>3</v>
      </c>
      <c r="B4" s="68"/>
      <c r="C4" s="68"/>
      <c r="D4" s="68"/>
      <c r="E4" s="68"/>
      <c r="F4" s="74" t="s">
        <v>50</v>
      </c>
      <c r="G4" s="68"/>
      <c r="H4" s="68"/>
      <c r="I4" s="68"/>
      <c r="J4" s="68"/>
      <c r="K4" s="68"/>
      <c r="L4" s="68"/>
      <c r="M4" s="68"/>
      <c r="N4" s="68"/>
    </row>
    <row r="5" spans="1:15" ht="18">
      <c r="A5" s="68"/>
      <c r="B5" s="68"/>
      <c r="C5" s="68"/>
      <c r="D5" s="68"/>
      <c r="E5" s="68"/>
      <c r="F5" s="74" t="s">
        <v>51</v>
      </c>
      <c r="G5" s="68"/>
      <c r="H5" s="68"/>
      <c r="I5" s="68"/>
      <c r="J5" s="68"/>
      <c r="K5" s="68"/>
      <c r="L5" s="68"/>
      <c r="M5" s="68"/>
      <c r="N5" s="68"/>
    </row>
    <row r="6" spans="1:15" ht="30">
      <c r="A6" s="68"/>
      <c r="B6" s="68"/>
      <c r="C6" s="68"/>
      <c r="D6" s="75" t="s">
        <v>41</v>
      </c>
      <c r="E6" s="68"/>
      <c r="F6" s="68"/>
      <c r="G6" s="68"/>
      <c r="H6" s="68"/>
      <c r="I6" s="68"/>
      <c r="J6" s="68"/>
      <c r="K6" s="68"/>
      <c r="L6" s="68"/>
      <c r="M6" s="68"/>
      <c r="N6" s="68"/>
    </row>
    <row r="7" spans="1:15">
      <c r="A7" s="68"/>
      <c r="B7" s="223"/>
      <c r="C7" s="223"/>
      <c r="D7" s="223"/>
      <c r="E7" s="223"/>
      <c r="F7" s="223"/>
      <c r="G7" s="223"/>
      <c r="H7" s="223"/>
      <c r="I7" s="223"/>
      <c r="J7" s="223"/>
      <c r="K7" s="223"/>
      <c r="L7" s="223"/>
      <c r="M7" s="223"/>
      <c r="N7" s="68"/>
    </row>
    <row r="8" spans="1:15" ht="18">
      <c r="A8" s="76" t="s">
        <v>4</v>
      </c>
      <c r="B8" s="223" t="s">
        <v>166</v>
      </c>
      <c r="C8" s="223"/>
      <c r="D8" s="223"/>
      <c r="E8" s="223"/>
      <c r="F8" s="223"/>
      <c r="G8" s="224" t="s">
        <v>56</v>
      </c>
      <c r="H8" s="223"/>
      <c r="I8" s="223" t="s">
        <v>91</v>
      </c>
      <c r="J8" s="223"/>
      <c r="K8" s="223"/>
      <c r="L8" s="223"/>
      <c r="M8" s="223"/>
      <c r="N8" s="68"/>
    </row>
    <row r="9" spans="1:15" ht="18">
      <c r="A9" s="77" t="s">
        <v>5</v>
      </c>
      <c r="B9" s="225" t="s">
        <v>26</v>
      </c>
      <c r="C9" s="225"/>
      <c r="D9" s="225"/>
      <c r="E9" s="225"/>
      <c r="F9" s="225"/>
      <c r="G9" s="226" t="s">
        <v>57</v>
      </c>
      <c r="H9" s="225"/>
      <c r="I9" s="225"/>
      <c r="J9" s="225"/>
      <c r="K9" s="241">
        <v>824</v>
      </c>
      <c r="L9" s="225"/>
      <c r="M9" s="226" t="s">
        <v>77</v>
      </c>
      <c r="N9" s="113">
        <v>2023</v>
      </c>
    </row>
    <row r="10" spans="1:15" ht="18">
      <c r="A10" s="77" t="s">
        <v>6</v>
      </c>
      <c r="B10" s="225" t="s">
        <v>107</v>
      </c>
      <c r="C10" s="225"/>
      <c r="D10" s="225"/>
      <c r="E10" s="225"/>
      <c r="F10" s="225"/>
      <c r="G10" s="226" t="s">
        <v>58</v>
      </c>
      <c r="H10" s="225"/>
      <c r="I10" s="225"/>
      <c r="J10" s="225"/>
      <c r="K10" s="225"/>
      <c r="L10" s="225"/>
      <c r="M10" s="225"/>
      <c r="N10" s="78"/>
    </row>
    <row r="11" spans="1:15">
      <c r="A11" s="66" t="s">
        <v>7</v>
      </c>
      <c r="B11" s="228" t="s">
        <v>28</v>
      </c>
      <c r="C11" s="228" t="s">
        <v>37</v>
      </c>
      <c r="D11" s="228" t="s">
        <v>42</v>
      </c>
      <c r="E11" s="228" t="s">
        <v>46</v>
      </c>
      <c r="F11" s="228" t="s">
        <v>52</v>
      </c>
      <c r="G11" s="228" t="s">
        <v>59</v>
      </c>
      <c r="H11" s="228" t="s">
        <v>61</v>
      </c>
      <c r="I11" s="228" t="s">
        <v>64</v>
      </c>
      <c r="J11" s="228" t="s">
        <v>70</v>
      </c>
      <c r="K11" s="228" t="s">
        <v>71</v>
      </c>
      <c r="L11" s="228" t="s">
        <v>75</v>
      </c>
      <c r="M11" s="228" t="s">
        <v>78</v>
      </c>
      <c r="N11" s="66" t="s">
        <v>79</v>
      </c>
      <c r="O11" s="79"/>
    </row>
    <row r="12" spans="1:15">
      <c r="A12" s="80"/>
      <c r="B12" s="229" t="s">
        <v>29</v>
      </c>
      <c r="C12" s="229" t="s">
        <v>38</v>
      </c>
      <c r="D12" s="229" t="s">
        <v>43</v>
      </c>
      <c r="E12" s="229"/>
      <c r="F12" s="229"/>
      <c r="G12" s="229"/>
      <c r="H12" s="229"/>
      <c r="I12" s="229"/>
      <c r="J12" s="229"/>
      <c r="K12" s="229"/>
      <c r="L12" s="230"/>
      <c r="M12" s="230"/>
      <c r="N12" s="80"/>
      <c r="O12" s="79"/>
    </row>
    <row r="13" spans="1:15">
      <c r="A13" s="82"/>
      <c r="B13" s="231" t="s">
        <v>30</v>
      </c>
      <c r="C13" s="231" t="s">
        <v>30</v>
      </c>
      <c r="D13" s="231" t="s">
        <v>44</v>
      </c>
      <c r="E13" s="231" t="s">
        <v>47</v>
      </c>
      <c r="F13" s="231" t="s">
        <v>53</v>
      </c>
      <c r="G13" s="231" t="s">
        <v>53</v>
      </c>
      <c r="H13" s="231" t="s">
        <v>43</v>
      </c>
      <c r="I13" s="231" t="s">
        <v>65</v>
      </c>
      <c r="J13" s="231" t="s">
        <v>65</v>
      </c>
      <c r="K13" s="231" t="s">
        <v>72</v>
      </c>
      <c r="L13" s="232"/>
      <c r="M13" s="232"/>
      <c r="N13" s="83"/>
      <c r="O13" s="79"/>
    </row>
    <row r="14" spans="1:15">
      <c r="A14" s="83" t="s">
        <v>8</v>
      </c>
      <c r="B14" s="231" t="s">
        <v>31</v>
      </c>
      <c r="C14" s="231" t="s">
        <v>39</v>
      </c>
      <c r="D14" s="231" t="s">
        <v>45</v>
      </c>
      <c r="E14" s="231" t="s">
        <v>48</v>
      </c>
      <c r="F14" s="231" t="s">
        <v>54</v>
      </c>
      <c r="G14" s="231" t="s">
        <v>54</v>
      </c>
      <c r="H14" s="231" t="s">
        <v>44</v>
      </c>
      <c r="I14" s="231" t="s">
        <v>55</v>
      </c>
      <c r="J14" s="231" t="s">
        <v>60</v>
      </c>
      <c r="K14" s="233" t="s">
        <v>92</v>
      </c>
      <c r="L14" s="233" t="s">
        <v>30</v>
      </c>
      <c r="M14" s="233"/>
      <c r="N14" s="83" t="s">
        <v>80</v>
      </c>
      <c r="O14" s="79"/>
    </row>
    <row r="15" spans="1:15">
      <c r="A15" s="83"/>
      <c r="B15" s="231" t="s">
        <v>32</v>
      </c>
      <c r="C15" s="231" t="s">
        <v>40</v>
      </c>
      <c r="D15" s="231" t="s">
        <v>32</v>
      </c>
      <c r="E15" s="231"/>
      <c r="F15" s="231" t="s">
        <v>55</v>
      </c>
      <c r="G15" s="231" t="s">
        <v>60</v>
      </c>
      <c r="H15" s="231" t="s">
        <v>62</v>
      </c>
      <c r="I15" s="237"/>
      <c r="J15" s="231"/>
      <c r="K15" s="231" t="s">
        <v>93</v>
      </c>
      <c r="L15" s="231" t="s">
        <v>76</v>
      </c>
      <c r="M15" s="231" t="s">
        <v>21</v>
      </c>
      <c r="N15" s="83" t="s">
        <v>81</v>
      </c>
      <c r="O15" s="79"/>
    </row>
    <row r="16" spans="1:15">
      <c r="A16" s="156" t="s">
        <v>9</v>
      </c>
      <c r="B16" s="199">
        <v>0</v>
      </c>
      <c r="C16" s="196">
        <v>0</v>
      </c>
      <c r="D16" s="196">
        <v>0</v>
      </c>
      <c r="E16" s="196">
        <f t="shared" ref="E16:E27" si="0">B16+C16-D16</f>
        <v>0</v>
      </c>
      <c r="F16" s="199">
        <v>0</v>
      </c>
      <c r="G16" s="196">
        <f t="shared" ref="G16:G28" si="1">E16-F16-H16-K16</f>
        <v>0</v>
      </c>
      <c r="H16" s="199">
        <v>0</v>
      </c>
      <c r="I16" s="199">
        <v>0</v>
      </c>
      <c r="J16" s="196">
        <f t="shared" ref="J16:J28" si="2">H16-I16-L16</f>
        <v>0</v>
      </c>
      <c r="K16" s="199">
        <v>0</v>
      </c>
      <c r="L16" s="199">
        <v>0</v>
      </c>
      <c r="M16" s="196">
        <f t="shared" ref="M16:M27" si="3">SUM(K16:L16)</f>
        <v>0</v>
      </c>
      <c r="N16" s="156">
        <f t="shared" ref="N16:N28" si="4">ROUND(+M16/$K$9,3)</f>
        <v>0</v>
      </c>
      <c r="O16" s="79"/>
    </row>
    <row r="17" spans="1:15">
      <c r="A17" s="156" t="s">
        <v>10</v>
      </c>
      <c r="B17" s="199">
        <v>0</v>
      </c>
      <c r="C17" s="196">
        <v>0</v>
      </c>
      <c r="D17" s="196">
        <v>0</v>
      </c>
      <c r="E17" s="196">
        <f t="shared" si="0"/>
        <v>0</v>
      </c>
      <c r="F17" s="199">
        <v>0</v>
      </c>
      <c r="G17" s="196">
        <f t="shared" si="1"/>
        <v>0</v>
      </c>
      <c r="H17" s="199">
        <v>0</v>
      </c>
      <c r="I17" s="199">
        <v>0</v>
      </c>
      <c r="J17" s="196">
        <f t="shared" si="2"/>
        <v>0</v>
      </c>
      <c r="K17" s="199">
        <v>0</v>
      </c>
      <c r="L17" s="199">
        <v>0</v>
      </c>
      <c r="M17" s="196">
        <f t="shared" si="3"/>
        <v>0</v>
      </c>
      <c r="N17" s="156">
        <f t="shared" si="4"/>
        <v>0</v>
      </c>
      <c r="O17" s="79"/>
    </row>
    <row r="18" spans="1:15">
      <c r="A18" s="156" t="s">
        <v>11</v>
      </c>
      <c r="B18" s="199">
        <v>0</v>
      </c>
      <c r="C18" s="196">
        <v>0</v>
      </c>
      <c r="D18" s="196">
        <v>0</v>
      </c>
      <c r="E18" s="196">
        <f t="shared" si="0"/>
        <v>0</v>
      </c>
      <c r="F18" s="199">
        <v>0</v>
      </c>
      <c r="G18" s="196">
        <f t="shared" si="1"/>
        <v>0</v>
      </c>
      <c r="H18" s="199">
        <v>0</v>
      </c>
      <c r="I18" s="199">
        <v>0</v>
      </c>
      <c r="J18" s="196">
        <f t="shared" si="2"/>
        <v>0</v>
      </c>
      <c r="K18" s="199">
        <v>0</v>
      </c>
      <c r="L18" s="199">
        <v>0</v>
      </c>
      <c r="M18" s="196">
        <f t="shared" si="3"/>
        <v>0</v>
      </c>
      <c r="N18" s="156">
        <f t="shared" si="4"/>
        <v>0</v>
      </c>
      <c r="O18" s="79"/>
    </row>
    <row r="19" spans="1:15">
      <c r="A19" s="156" t="s">
        <v>12</v>
      </c>
      <c r="B19" s="199">
        <v>0</v>
      </c>
      <c r="C19" s="196">
        <v>0</v>
      </c>
      <c r="D19" s="196">
        <v>0</v>
      </c>
      <c r="E19" s="196">
        <f t="shared" si="0"/>
        <v>0</v>
      </c>
      <c r="F19" s="199">
        <v>0</v>
      </c>
      <c r="G19" s="196">
        <f t="shared" si="1"/>
        <v>0</v>
      </c>
      <c r="H19" s="199">
        <v>0</v>
      </c>
      <c r="I19" s="199">
        <v>0</v>
      </c>
      <c r="J19" s="196">
        <f t="shared" si="2"/>
        <v>0</v>
      </c>
      <c r="K19" s="199">
        <v>0</v>
      </c>
      <c r="L19" s="199">
        <v>0</v>
      </c>
      <c r="M19" s="196">
        <f t="shared" si="3"/>
        <v>0</v>
      </c>
      <c r="N19" s="156">
        <f t="shared" si="4"/>
        <v>0</v>
      </c>
      <c r="O19" s="79"/>
    </row>
    <row r="20" spans="1:15">
      <c r="A20" s="156" t="s">
        <v>13</v>
      </c>
      <c r="B20" s="199">
        <v>0</v>
      </c>
      <c r="C20" s="196">
        <v>0</v>
      </c>
      <c r="D20" s="196">
        <v>0</v>
      </c>
      <c r="E20" s="196">
        <f t="shared" si="0"/>
        <v>0</v>
      </c>
      <c r="F20" s="199">
        <v>0</v>
      </c>
      <c r="G20" s="196">
        <f t="shared" si="1"/>
        <v>0</v>
      </c>
      <c r="H20" s="199">
        <v>0</v>
      </c>
      <c r="I20" s="199">
        <v>0</v>
      </c>
      <c r="J20" s="196">
        <f t="shared" si="2"/>
        <v>0</v>
      </c>
      <c r="K20" s="199">
        <v>0</v>
      </c>
      <c r="L20" s="199">
        <v>0</v>
      </c>
      <c r="M20" s="196">
        <f t="shared" si="3"/>
        <v>0</v>
      </c>
      <c r="N20" s="156">
        <f t="shared" si="4"/>
        <v>0</v>
      </c>
      <c r="O20" s="79"/>
    </row>
    <row r="21" spans="1:15">
      <c r="A21" s="156" t="s">
        <v>14</v>
      </c>
      <c r="B21" s="199">
        <v>0</v>
      </c>
      <c r="C21" s="196">
        <v>0</v>
      </c>
      <c r="D21" s="196">
        <v>0</v>
      </c>
      <c r="E21" s="196">
        <f t="shared" si="0"/>
        <v>0</v>
      </c>
      <c r="F21" s="214">
        <v>0</v>
      </c>
      <c r="G21" s="196">
        <f t="shared" si="1"/>
        <v>0</v>
      </c>
      <c r="H21" s="199">
        <v>0</v>
      </c>
      <c r="I21" s="199">
        <v>0</v>
      </c>
      <c r="J21" s="196">
        <f t="shared" si="2"/>
        <v>0</v>
      </c>
      <c r="K21" s="199">
        <v>0</v>
      </c>
      <c r="L21" s="199">
        <v>0</v>
      </c>
      <c r="M21" s="196">
        <f t="shared" si="3"/>
        <v>0</v>
      </c>
      <c r="N21" s="156">
        <f t="shared" si="4"/>
        <v>0</v>
      </c>
      <c r="O21" s="79"/>
    </row>
    <row r="22" spans="1:15">
      <c r="A22" s="156" t="s">
        <v>15</v>
      </c>
      <c r="B22" s="199">
        <v>383</v>
      </c>
      <c r="C22" s="196">
        <v>0</v>
      </c>
      <c r="D22" s="196">
        <v>0</v>
      </c>
      <c r="E22" s="196">
        <f t="shared" si="0"/>
        <v>383</v>
      </c>
      <c r="F22" s="214">
        <v>81</v>
      </c>
      <c r="G22" s="196">
        <f t="shared" si="1"/>
        <v>206.8</v>
      </c>
      <c r="H22" s="199">
        <v>0</v>
      </c>
      <c r="I22" s="199">
        <v>0</v>
      </c>
      <c r="J22" s="196">
        <f t="shared" si="2"/>
        <v>0</v>
      </c>
      <c r="K22" s="242">
        <v>95.2</v>
      </c>
      <c r="L22" s="199">
        <v>0</v>
      </c>
      <c r="M22" s="196">
        <f t="shared" si="3"/>
        <v>95.2</v>
      </c>
      <c r="N22" s="156">
        <f t="shared" si="4"/>
        <v>0.11600000000000001</v>
      </c>
      <c r="O22" s="79"/>
    </row>
    <row r="23" spans="1:15">
      <c r="A23" s="156" t="s">
        <v>16</v>
      </c>
      <c r="B23" s="199">
        <v>365</v>
      </c>
      <c r="C23" s="196">
        <v>0</v>
      </c>
      <c r="D23" s="196">
        <v>0</v>
      </c>
      <c r="E23" s="196">
        <f t="shared" si="0"/>
        <v>365</v>
      </c>
      <c r="F23" s="214">
        <v>69</v>
      </c>
      <c r="G23" s="196">
        <f t="shared" si="1"/>
        <v>126.4</v>
      </c>
      <c r="H23" s="199">
        <v>0</v>
      </c>
      <c r="I23" s="199">
        <v>0</v>
      </c>
      <c r="J23" s="196">
        <f t="shared" si="2"/>
        <v>0</v>
      </c>
      <c r="K23" s="242">
        <v>169.6</v>
      </c>
      <c r="L23" s="199">
        <v>0</v>
      </c>
      <c r="M23" s="196">
        <f t="shared" si="3"/>
        <v>169.6</v>
      </c>
      <c r="N23" s="156">
        <f t="shared" si="4"/>
        <v>0.20599999999999999</v>
      </c>
      <c r="O23" s="79"/>
    </row>
    <row r="24" spans="1:15">
      <c r="A24" s="156" t="s">
        <v>17</v>
      </c>
      <c r="B24" s="199">
        <v>114</v>
      </c>
      <c r="C24" s="196">
        <v>0</v>
      </c>
      <c r="D24" s="196">
        <v>0</v>
      </c>
      <c r="E24" s="196">
        <f t="shared" si="0"/>
        <v>114</v>
      </c>
      <c r="F24" s="214">
        <v>34</v>
      </c>
      <c r="G24" s="196">
        <f t="shared" si="1"/>
        <v>18.399999999999999</v>
      </c>
      <c r="H24" s="199">
        <v>0</v>
      </c>
      <c r="I24" s="199">
        <v>0</v>
      </c>
      <c r="J24" s="196">
        <f t="shared" si="2"/>
        <v>0</v>
      </c>
      <c r="K24" s="242">
        <v>61.6</v>
      </c>
      <c r="L24" s="199">
        <v>0</v>
      </c>
      <c r="M24" s="196">
        <f t="shared" si="3"/>
        <v>61.6</v>
      </c>
      <c r="N24" s="156">
        <f t="shared" si="4"/>
        <v>7.4999999999999997E-2</v>
      </c>
      <c r="O24" s="79"/>
    </row>
    <row r="25" spans="1:15">
      <c r="A25" s="156" t="s">
        <v>18</v>
      </c>
      <c r="B25" s="199">
        <v>0</v>
      </c>
      <c r="C25" s="196">
        <v>0</v>
      </c>
      <c r="D25" s="196">
        <v>0</v>
      </c>
      <c r="E25" s="196">
        <f t="shared" si="0"/>
        <v>0</v>
      </c>
      <c r="F25" s="199">
        <v>0</v>
      </c>
      <c r="G25" s="196">
        <f t="shared" si="1"/>
        <v>0</v>
      </c>
      <c r="H25" s="199">
        <v>0</v>
      </c>
      <c r="I25" s="199">
        <v>0</v>
      </c>
      <c r="J25" s="196">
        <f t="shared" si="2"/>
        <v>0</v>
      </c>
      <c r="K25" s="199">
        <v>0</v>
      </c>
      <c r="L25" s="199">
        <v>0</v>
      </c>
      <c r="M25" s="196">
        <f t="shared" si="3"/>
        <v>0</v>
      </c>
      <c r="N25" s="156">
        <f t="shared" si="4"/>
        <v>0</v>
      </c>
      <c r="O25" s="79"/>
    </row>
    <row r="26" spans="1:15">
      <c r="A26" s="156" t="s">
        <v>19</v>
      </c>
      <c r="B26" s="199">
        <v>0</v>
      </c>
      <c r="C26" s="196">
        <v>0</v>
      </c>
      <c r="D26" s="196">
        <v>0</v>
      </c>
      <c r="E26" s="196">
        <f t="shared" si="0"/>
        <v>0</v>
      </c>
      <c r="F26" s="199">
        <v>0</v>
      </c>
      <c r="G26" s="196">
        <f t="shared" si="1"/>
        <v>0</v>
      </c>
      <c r="H26" s="199">
        <v>0</v>
      </c>
      <c r="I26" s="199">
        <v>0</v>
      </c>
      <c r="J26" s="196">
        <f t="shared" si="2"/>
        <v>0</v>
      </c>
      <c r="K26" s="199">
        <v>0</v>
      </c>
      <c r="L26" s="199">
        <v>0</v>
      </c>
      <c r="M26" s="196">
        <f t="shared" si="3"/>
        <v>0</v>
      </c>
      <c r="N26" s="156">
        <f t="shared" si="4"/>
        <v>0</v>
      </c>
      <c r="O26" s="79"/>
    </row>
    <row r="27" spans="1:15">
      <c r="A27" s="156" t="s">
        <v>20</v>
      </c>
      <c r="B27" s="199">
        <v>0</v>
      </c>
      <c r="C27" s="196">
        <v>0</v>
      </c>
      <c r="D27" s="196">
        <v>0</v>
      </c>
      <c r="E27" s="196">
        <f t="shared" si="0"/>
        <v>0</v>
      </c>
      <c r="F27" s="199">
        <v>0</v>
      </c>
      <c r="G27" s="196">
        <f t="shared" si="1"/>
        <v>0</v>
      </c>
      <c r="H27" s="199">
        <v>0</v>
      </c>
      <c r="I27" s="199">
        <v>0</v>
      </c>
      <c r="J27" s="196">
        <f t="shared" si="2"/>
        <v>0</v>
      </c>
      <c r="K27" s="199">
        <v>0</v>
      </c>
      <c r="L27" s="199">
        <v>0</v>
      </c>
      <c r="M27" s="196">
        <f t="shared" si="3"/>
        <v>0</v>
      </c>
      <c r="N27" s="156">
        <f t="shared" si="4"/>
        <v>0</v>
      </c>
      <c r="O27" s="79"/>
    </row>
    <row r="28" spans="1:15" ht="15.75" thickBot="1">
      <c r="A28" s="163" t="s">
        <v>21</v>
      </c>
      <c r="B28" s="147">
        <f>SUM(B16:B27)</f>
        <v>862</v>
      </c>
      <c r="C28" s="147">
        <f>SUM(C16:C27)</f>
        <v>0</v>
      </c>
      <c r="D28" s="147">
        <f>SUM(D16:D27)</f>
        <v>0</v>
      </c>
      <c r="E28" s="147">
        <f>SUM(E16:E27)</f>
        <v>862</v>
      </c>
      <c r="F28" s="147">
        <f>SUM(F16:F27)</f>
        <v>184</v>
      </c>
      <c r="G28" s="147">
        <f t="shared" si="1"/>
        <v>351.59999999999997</v>
      </c>
      <c r="H28" s="147">
        <f>SUM(H16:H27)</f>
        <v>0</v>
      </c>
      <c r="I28" s="147">
        <f>SUM(I16:I27)</f>
        <v>0</v>
      </c>
      <c r="J28" s="147">
        <f t="shared" si="2"/>
        <v>0</v>
      </c>
      <c r="K28" s="147">
        <f>SUM(K16:K27)</f>
        <v>326.40000000000003</v>
      </c>
      <c r="L28" s="147">
        <f>SUM(L16:L27)</f>
        <v>0</v>
      </c>
      <c r="M28" s="147">
        <f>SUM(M16:M27)</f>
        <v>326.40000000000003</v>
      </c>
      <c r="N28" s="157">
        <f t="shared" si="4"/>
        <v>0.39600000000000002</v>
      </c>
      <c r="O28" s="79"/>
    </row>
    <row r="29" spans="1:15" ht="15.75" thickTop="1">
      <c r="A29" s="159" t="s">
        <v>22</v>
      </c>
      <c r="B29" s="159"/>
      <c r="C29" s="159"/>
      <c r="D29" s="159"/>
      <c r="E29" s="159">
        <f t="shared" ref="E29:M29" si="5">ROUND(+E28/$K$9,2)</f>
        <v>1.05</v>
      </c>
      <c r="F29" s="159">
        <f t="shared" si="5"/>
        <v>0.22</v>
      </c>
      <c r="G29" s="159">
        <f t="shared" si="5"/>
        <v>0.43</v>
      </c>
      <c r="H29" s="159">
        <f t="shared" si="5"/>
        <v>0</v>
      </c>
      <c r="I29" s="159">
        <f t="shared" si="5"/>
        <v>0</v>
      </c>
      <c r="J29" s="159">
        <f t="shared" si="5"/>
        <v>0</v>
      </c>
      <c r="K29" s="159">
        <f t="shared" si="5"/>
        <v>0.4</v>
      </c>
      <c r="L29" s="159">
        <f t="shared" si="5"/>
        <v>0</v>
      </c>
      <c r="M29" s="159">
        <f t="shared" si="5"/>
        <v>0.4</v>
      </c>
      <c r="N29" s="159"/>
      <c r="O29" s="79"/>
    </row>
    <row r="30" spans="1:15" ht="15.75" thickBot="1">
      <c r="A30" s="156" t="s">
        <v>23</v>
      </c>
      <c r="B30" s="156"/>
      <c r="C30" s="156"/>
      <c r="D30" s="156"/>
      <c r="E30" s="156">
        <f t="shared" ref="E30:M30" si="6">E28/$E$28*100</f>
        <v>100</v>
      </c>
      <c r="F30" s="134">
        <f t="shared" si="6"/>
        <v>21.345707656612529</v>
      </c>
      <c r="G30" s="134">
        <f t="shared" si="6"/>
        <v>40.788863109048719</v>
      </c>
      <c r="H30" s="134">
        <f t="shared" si="6"/>
        <v>0</v>
      </c>
      <c r="I30" s="134">
        <f t="shared" si="6"/>
        <v>0</v>
      </c>
      <c r="J30" s="134">
        <f t="shared" si="6"/>
        <v>0</v>
      </c>
      <c r="K30" s="134">
        <f t="shared" si="6"/>
        <v>37.865429234338748</v>
      </c>
      <c r="L30" s="134">
        <f t="shared" si="6"/>
        <v>0</v>
      </c>
      <c r="M30" s="134">
        <f t="shared" si="6"/>
        <v>37.865429234338748</v>
      </c>
      <c r="N30" s="156"/>
      <c r="O30" s="79"/>
    </row>
    <row r="31" spans="1:15" ht="15.75" thickTop="1">
      <c r="A31" s="160"/>
      <c r="B31" s="160"/>
      <c r="C31" s="160"/>
      <c r="D31" s="160"/>
      <c r="E31" s="160"/>
      <c r="F31" s="160"/>
      <c r="G31" s="160"/>
      <c r="H31" s="160"/>
      <c r="I31" s="160"/>
      <c r="J31" s="160"/>
      <c r="K31" s="160"/>
      <c r="L31" s="160"/>
      <c r="M31" s="160"/>
      <c r="N31" s="160"/>
    </row>
    <row r="32" spans="1:15">
      <c r="A32" s="69" t="s">
        <v>24</v>
      </c>
      <c r="B32" s="69" t="s">
        <v>33</v>
      </c>
      <c r="C32" s="161"/>
      <c r="D32" s="161"/>
      <c r="E32" s="161"/>
      <c r="F32" s="161"/>
      <c r="G32" s="161"/>
      <c r="H32" s="161"/>
      <c r="I32" s="69" t="s">
        <v>66</v>
      </c>
      <c r="J32" s="161"/>
      <c r="K32" s="161"/>
      <c r="L32" s="161"/>
      <c r="M32" s="161"/>
      <c r="N32" s="161"/>
    </row>
    <row r="33" spans="1:15">
      <c r="A33" s="69"/>
      <c r="B33" s="69" t="s">
        <v>34</v>
      </c>
      <c r="C33" s="161"/>
      <c r="D33" s="161"/>
      <c r="E33" s="161"/>
      <c r="F33" s="161"/>
      <c r="G33" s="161"/>
      <c r="H33" s="161"/>
      <c r="I33" s="69" t="s">
        <v>67</v>
      </c>
      <c r="J33" s="161"/>
      <c r="K33" s="161"/>
      <c r="L33" s="161"/>
      <c r="M33" s="161"/>
      <c r="N33" s="161"/>
    </row>
    <row r="34" spans="1:15">
      <c r="A34" s="69"/>
      <c r="B34" s="69" t="s">
        <v>35</v>
      </c>
      <c r="C34" s="161"/>
      <c r="D34" s="161"/>
      <c r="E34" s="161"/>
      <c r="F34" s="161"/>
      <c r="G34" s="161"/>
      <c r="H34" s="161"/>
      <c r="I34" s="69" t="s">
        <v>68</v>
      </c>
      <c r="J34" s="161"/>
      <c r="K34" s="161"/>
      <c r="L34" s="161"/>
      <c r="M34" s="161"/>
      <c r="N34" s="161"/>
    </row>
    <row r="35" spans="1:15">
      <c r="A35" s="69"/>
      <c r="B35" s="69" t="s">
        <v>36</v>
      </c>
      <c r="C35" s="161"/>
      <c r="D35" s="161"/>
      <c r="E35" s="161"/>
      <c r="F35" s="161"/>
      <c r="G35" s="161"/>
      <c r="H35" s="161"/>
      <c r="I35" s="69" t="s">
        <v>69</v>
      </c>
      <c r="J35" s="161"/>
      <c r="K35" s="161"/>
      <c r="L35" s="161"/>
      <c r="M35" s="161"/>
      <c r="N35" s="161"/>
    </row>
    <row r="36" spans="1:15">
      <c r="A36" s="70"/>
      <c r="B36" s="161"/>
      <c r="C36" s="161" t="s">
        <v>0</v>
      </c>
      <c r="D36" s="161" t="s">
        <v>0</v>
      </c>
      <c r="E36" s="161" t="s">
        <v>0</v>
      </c>
      <c r="F36" s="161"/>
      <c r="G36" s="161"/>
      <c r="H36" s="161"/>
      <c r="I36" s="69"/>
      <c r="J36" s="161"/>
      <c r="K36" s="161"/>
      <c r="L36" s="161"/>
      <c r="M36" s="161"/>
      <c r="N36" s="161"/>
      <c r="O36" s="71"/>
    </row>
    <row r="37" spans="1:15">
      <c r="A37" s="161"/>
      <c r="B37" s="161"/>
      <c r="C37" s="161"/>
      <c r="D37" s="161"/>
      <c r="E37" s="161"/>
      <c r="F37" s="161"/>
      <c r="G37" s="161"/>
      <c r="H37" s="161"/>
      <c r="I37" s="161"/>
      <c r="J37" s="161"/>
      <c r="K37" s="161"/>
      <c r="L37" s="161"/>
      <c r="M37" s="161"/>
      <c r="N37" s="161"/>
    </row>
    <row r="41" spans="1:15" ht="23.25">
      <c r="B41" s="179"/>
      <c r="C41" s="179"/>
      <c r="D41" s="179"/>
      <c r="E41" s="179"/>
      <c r="F41" s="179"/>
      <c r="G41" s="179"/>
      <c r="H41" s="179"/>
    </row>
  </sheetData>
  <phoneticPr fontId="0" type="noConversion"/>
  <pageMargins left="0.5" right="0.5" top="0.5" bottom="0.5" header="0" footer="0"/>
  <pageSetup scale="81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O43"/>
  <sheetViews>
    <sheetView showOutlineSymbols="0" zoomScale="87" zoomScaleNormal="87" workbookViewId="0">
      <selection activeCell="S22" sqref="S22"/>
    </sheetView>
  </sheetViews>
  <sheetFormatPr defaultColWidth="9.6640625" defaultRowHeight="15"/>
  <cols>
    <col min="1" max="1" width="15.6640625" style="1" customWidth="1"/>
    <col min="2" max="14" width="8.6640625" style="1" customWidth="1"/>
    <col min="15" max="15" width="3.77734375" style="1" customWidth="1"/>
    <col min="16" max="16384" width="9.6640625" style="1"/>
  </cols>
  <sheetData>
    <row r="1" spans="1:15">
      <c r="A1" s="2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5" ht="15.75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5" ht="18">
      <c r="A3" s="4" t="s">
        <v>2</v>
      </c>
      <c r="B3" s="3"/>
      <c r="C3" s="3"/>
      <c r="D3" s="3"/>
      <c r="E3" s="3"/>
      <c r="F3" s="5" t="s">
        <v>49</v>
      </c>
      <c r="G3" s="3"/>
      <c r="H3" s="3"/>
      <c r="I3" s="3"/>
      <c r="J3" s="3"/>
      <c r="K3" s="3"/>
      <c r="L3" s="3"/>
      <c r="M3" s="3"/>
      <c r="N3" s="3"/>
    </row>
    <row r="4" spans="1:15" ht="18">
      <c r="A4" s="4" t="s">
        <v>3</v>
      </c>
      <c r="B4" s="3"/>
      <c r="C4" s="3"/>
      <c r="D4" s="3"/>
      <c r="E4" s="3"/>
      <c r="F4" s="5" t="s">
        <v>50</v>
      </c>
      <c r="G4" s="3"/>
      <c r="H4" s="3"/>
      <c r="I4" s="3"/>
      <c r="J4" s="3"/>
      <c r="K4" s="3"/>
      <c r="L4" s="3"/>
      <c r="M4" s="3"/>
      <c r="N4" s="3"/>
    </row>
    <row r="5" spans="1:15" ht="18">
      <c r="A5" s="3"/>
      <c r="B5" s="3"/>
      <c r="C5" s="3"/>
      <c r="D5" s="3"/>
      <c r="E5" s="3"/>
      <c r="F5" s="5" t="s">
        <v>51</v>
      </c>
      <c r="G5" s="3"/>
      <c r="H5" s="3"/>
      <c r="I5" s="3"/>
      <c r="J5" s="3"/>
      <c r="K5" s="3"/>
      <c r="L5" s="3"/>
      <c r="M5" s="3"/>
      <c r="N5" s="3"/>
    </row>
    <row r="6" spans="1:15" ht="30">
      <c r="A6" s="3"/>
      <c r="B6" s="3"/>
      <c r="C6" s="3"/>
      <c r="D6" s="6" t="s">
        <v>41</v>
      </c>
      <c r="E6" s="3"/>
      <c r="F6" s="3"/>
      <c r="G6" s="3"/>
      <c r="H6" s="3"/>
      <c r="I6" s="3"/>
      <c r="J6" s="3"/>
      <c r="K6" s="3"/>
      <c r="L6" s="3"/>
      <c r="M6" s="3"/>
      <c r="N6" s="3"/>
    </row>
    <row r="7" spans="1:15">
      <c r="A7" s="2"/>
      <c r="B7" s="203"/>
      <c r="C7" s="203"/>
      <c r="D7" s="203"/>
      <c r="E7" s="203"/>
      <c r="F7" s="203"/>
      <c r="G7" s="203"/>
      <c r="H7" s="203"/>
      <c r="I7" s="203"/>
      <c r="J7" s="203"/>
      <c r="K7" s="203"/>
      <c r="L7" s="203"/>
      <c r="M7" s="203"/>
      <c r="N7" s="2"/>
    </row>
    <row r="8" spans="1:15" ht="18">
      <c r="A8" s="8" t="s">
        <v>4</v>
      </c>
      <c r="B8" s="203" t="s">
        <v>105</v>
      </c>
      <c r="C8" s="203"/>
      <c r="D8" s="203"/>
      <c r="E8" s="203"/>
      <c r="F8" s="203"/>
      <c r="G8" s="204" t="s">
        <v>56</v>
      </c>
      <c r="H8" s="203"/>
      <c r="I8" s="203" t="s">
        <v>91</v>
      </c>
      <c r="J8" s="203"/>
      <c r="K8" s="203"/>
      <c r="L8" s="203"/>
      <c r="M8" s="203"/>
      <c r="N8" s="2"/>
    </row>
    <row r="9" spans="1:15" ht="18">
      <c r="A9" s="10" t="s">
        <v>5</v>
      </c>
      <c r="B9" s="205" t="s">
        <v>26</v>
      </c>
      <c r="C9" s="205"/>
      <c r="D9" s="205"/>
      <c r="E9" s="205"/>
      <c r="F9" s="205"/>
      <c r="G9" s="206" t="s">
        <v>57</v>
      </c>
      <c r="H9" s="205"/>
      <c r="I9" s="205"/>
      <c r="J9" s="205"/>
      <c r="K9" s="240">
        <v>1431</v>
      </c>
      <c r="L9" s="205"/>
      <c r="M9" s="206" t="s">
        <v>77</v>
      </c>
      <c r="N9" s="112">
        <v>2023</v>
      </c>
    </row>
    <row r="10" spans="1:15" ht="18">
      <c r="A10" s="10" t="s">
        <v>6</v>
      </c>
      <c r="B10" s="205" t="s">
        <v>87</v>
      </c>
      <c r="C10" s="205"/>
      <c r="D10" s="205"/>
      <c r="E10" s="205"/>
      <c r="F10" s="205"/>
      <c r="G10" s="206" t="s">
        <v>58</v>
      </c>
      <c r="H10" s="205"/>
      <c r="I10" s="205"/>
      <c r="J10" s="205"/>
      <c r="K10" s="205"/>
      <c r="L10" s="205"/>
      <c r="M10" s="205"/>
      <c r="N10" s="11"/>
    </row>
    <row r="11" spans="1:15">
      <c r="A11" s="14" t="s">
        <v>7</v>
      </c>
      <c r="B11" s="207" t="s">
        <v>28</v>
      </c>
      <c r="C11" s="207" t="s">
        <v>37</v>
      </c>
      <c r="D11" s="207" t="s">
        <v>42</v>
      </c>
      <c r="E11" s="207" t="s">
        <v>46</v>
      </c>
      <c r="F11" s="207" t="s">
        <v>52</v>
      </c>
      <c r="G11" s="207" t="s">
        <v>59</v>
      </c>
      <c r="H11" s="207" t="s">
        <v>61</v>
      </c>
      <c r="I11" s="207" t="s">
        <v>64</v>
      </c>
      <c r="J11" s="207" t="s">
        <v>70</v>
      </c>
      <c r="K11" s="207" t="s">
        <v>71</v>
      </c>
      <c r="L11" s="207" t="s">
        <v>75</v>
      </c>
      <c r="M11" s="207" t="s">
        <v>78</v>
      </c>
      <c r="N11" s="14" t="s">
        <v>79</v>
      </c>
      <c r="O11" s="16"/>
    </row>
    <row r="12" spans="1:15">
      <c r="A12" s="17"/>
      <c r="B12" s="208" t="s">
        <v>29</v>
      </c>
      <c r="C12" s="208" t="s">
        <v>38</v>
      </c>
      <c r="D12" s="208" t="s">
        <v>43</v>
      </c>
      <c r="E12" s="208"/>
      <c r="F12" s="208"/>
      <c r="G12" s="208"/>
      <c r="H12" s="208"/>
      <c r="I12" s="208"/>
      <c r="J12" s="208"/>
      <c r="K12" s="208"/>
      <c r="L12" s="209"/>
      <c r="M12" s="209"/>
      <c r="N12" s="17"/>
      <c r="O12" s="16"/>
    </row>
    <row r="13" spans="1:15">
      <c r="A13" s="21"/>
      <c r="B13" s="210" t="s">
        <v>30</v>
      </c>
      <c r="C13" s="210" t="s">
        <v>30</v>
      </c>
      <c r="D13" s="210" t="s">
        <v>44</v>
      </c>
      <c r="E13" s="210" t="s">
        <v>47</v>
      </c>
      <c r="F13" s="210" t="s">
        <v>53</v>
      </c>
      <c r="G13" s="210" t="s">
        <v>53</v>
      </c>
      <c r="H13" s="210" t="s">
        <v>43</v>
      </c>
      <c r="I13" s="210" t="s">
        <v>65</v>
      </c>
      <c r="J13" s="210" t="s">
        <v>65</v>
      </c>
      <c r="K13" s="210" t="s">
        <v>72</v>
      </c>
      <c r="L13" s="211"/>
      <c r="M13" s="211"/>
      <c r="N13" s="22"/>
      <c r="O13" s="16"/>
    </row>
    <row r="14" spans="1:15">
      <c r="A14" s="22" t="s">
        <v>8</v>
      </c>
      <c r="B14" s="210" t="s">
        <v>31</v>
      </c>
      <c r="C14" s="210" t="s">
        <v>39</v>
      </c>
      <c r="D14" s="210" t="s">
        <v>45</v>
      </c>
      <c r="E14" s="210" t="s">
        <v>48</v>
      </c>
      <c r="F14" s="210" t="s">
        <v>54</v>
      </c>
      <c r="G14" s="210" t="s">
        <v>54</v>
      </c>
      <c r="H14" s="210" t="s">
        <v>44</v>
      </c>
      <c r="I14" s="210" t="s">
        <v>55</v>
      </c>
      <c r="J14" s="210" t="s">
        <v>60</v>
      </c>
      <c r="K14" s="212" t="s">
        <v>92</v>
      </c>
      <c r="L14" s="212" t="s">
        <v>30</v>
      </c>
      <c r="M14" s="212"/>
      <c r="N14" s="22" t="s">
        <v>80</v>
      </c>
      <c r="O14" s="16"/>
    </row>
    <row r="15" spans="1:15">
      <c r="A15" s="22"/>
      <c r="B15" s="210" t="s">
        <v>32</v>
      </c>
      <c r="C15" s="210" t="s">
        <v>40</v>
      </c>
      <c r="D15" s="210" t="s">
        <v>32</v>
      </c>
      <c r="E15" s="210"/>
      <c r="F15" s="210" t="s">
        <v>55</v>
      </c>
      <c r="G15" s="210" t="s">
        <v>60</v>
      </c>
      <c r="H15" s="210" t="s">
        <v>62</v>
      </c>
      <c r="I15" s="213"/>
      <c r="J15" s="210"/>
      <c r="K15" s="210" t="s">
        <v>93</v>
      </c>
      <c r="L15" s="210" t="s">
        <v>76</v>
      </c>
      <c r="M15" s="210" t="s">
        <v>21</v>
      </c>
      <c r="N15" s="22" t="s">
        <v>81</v>
      </c>
      <c r="O15" s="16"/>
    </row>
    <row r="16" spans="1:15">
      <c r="A16" s="129" t="s">
        <v>9</v>
      </c>
      <c r="B16" s="168">
        <v>0</v>
      </c>
      <c r="C16" s="197">
        <v>0</v>
      </c>
      <c r="D16" s="197">
        <v>0</v>
      </c>
      <c r="E16" s="196">
        <f t="shared" ref="E16:E27" si="0">B16+C16-D16</f>
        <v>0</v>
      </c>
      <c r="F16" s="168">
        <v>0</v>
      </c>
      <c r="G16" s="196">
        <f t="shared" ref="G16:G28" si="1">E16-F16-H16-K16</f>
        <v>0</v>
      </c>
      <c r="H16" s="168">
        <v>0</v>
      </c>
      <c r="I16" s="168">
        <v>0</v>
      </c>
      <c r="J16" s="196">
        <f t="shared" ref="J16:J28" si="2">H16-I16-L16</f>
        <v>0</v>
      </c>
      <c r="K16" s="168">
        <v>0</v>
      </c>
      <c r="L16" s="168">
        <v>0</v>
      </c>
      <c r="M16" s="196">
        <f t="shared" ref="M16:M27" si="3">SUM(K16:L16)</f>
        <v>0</v>
      </c>
      <c r="N16" s="245">
        <f t="shared" ref="N16:N28" si="4">ROUND(+M16/$K$9,3)</f>
        <v>0</v>
      </c>
    </row>
    <row r="17" spans="1:14">
      <c r="A17" s="129" t="s">
        <v>10</v>
      </c>
      <c r="B17" s="168">
        <v>0</v>
      </c>
      <c r="C17" s="197">
        <v>0</v>
      </c>
      <c r="D17" s="197">
        <v>0</v>
      </c>
      <c r="E17" s="196">
        <f t="shared" si="0"/>
        <v>0</v>
      </c>
      <c r="F17" s="168">
        <v>0</v>
      </c>
      <c r="G17" s="196">
        <f t="shared" si="1"/>
        <v>0</v>
      </c>
      <c r="H17" s="168">
        <v>0</v>
      </c>
      <c r="I17" s="168">
        <v>0</v>
      </c>
      <c r="J17" s="196">
        <f t="shared" si="2"/>
        <v>0</v>
      </c>
      <c r="K17" s="168">
        <v>0</v>
      </c>
      <c r="L17" s="168">
        <v>0</v>
      </c>
      <c r="M17" s="196">
        <f t="shared" si="3"/>
        <v>0</v>
      </c>
      <c r="N17" s="245">
        <f t="shared" si="4"/>
        <v>0</v>
      </c>
    </row>
    <row r="18" spans="1:14">
      <c r="A18" s="129" t="s">
        <v>11</v>
      </c>
      <c r="B18" s="168">
        <v>0</v>
      </c>
      <c r="C18" s="197">
        <v>0</v>
      </c>
      <c r="D18" s="197">
        <v>0</v>
      </c>
      <c r="E18" s="196">
        <f t="shared" si="0"/>
        <v>0</v>
      </c>
      <c r="F18" s="168">
        <v>0</v>
      </c>
      <c r="G18" s="196">
        <f t="shared" si="1"/>
        <v>0</v>
      </c>
      <c r="H18" s="168">
        <v>0</v>
      </c>
      <c r="I18" s="168">
        <v>0</v>
      </c>
      <c r="J18" s="196">
        <f t="shared" si="2"/>
        <v>0</v>
      </c>
      <c r="K18" s="168">
        <v>0</v>
      </c>
      <c r="L18" s="168">
        <v>0</v>
      </c>
      <c r="M18" s="196">
        <f t="shared" si="3"/>
        <v>0</v>
      </c>
      <c r="N18" s="245">
        <f t="shared" si="4"/>
        <v>0</v>
      </c>
    </row>
    <row r="19" spans="1:14">
      <c r="A19" s="129" t="s">
        <v>12</v>
      </c>
      <c r="B19" s="168">
        <v>0</v>
      </c>
      <c r="C19" s="197">
        <v>0</v>
      </c>
      <c r="D19" s="197">
        <v>0</v>
      </c>
      <c r="E19" s="196">
        <f t="shared" si="0"/>
        <v>0</v>
      </c>
      <c r="F19" s="168">
        <v>0</v>
      </c>
      <c r="G19" s="196">
        <f t="shared" si="1"/>
        <v>0</v>
      </c>
      <c r="H19" s="168">
        <v>0</v>
      </c>
      <c r="I19" s="168">
        <v>0</v>
      </c>
      <c r="J19" s="196">
        <f t="shared" si="2"/>
        <v>0</v>
      </c>
      <c r="K19" s="168">
        <v>0</v>
      </c>
      <c r="L19" s="168">
        <v>0</v>
      </c>
      <c r="M19" s="196">
        <f t="shared" si="3"/>
        <v>0</v>
      </c>
      <c r="N19" s="245">
        <f t="shared" si="4"/>
        <v>0</v>
      </c>
    </row>
    <row r="20" spans="1:14">
      <c r="A20" s="129" t="s">
        <v>13</v>
      </c>
      <c r="B20" s="168">
        <v>0</v>
      </c>
      <c r="C20" s="197">
        <v>0</v>
      </c>
      <c r="D20" s="197">
        <v>0</v>
      </c>
      <c r="E20" s="196">
        <f t="shared" si="0"/>
        <v>0</v>
      </c>
      <c r="F20" s="168">
        <v>0</v>
      </c>
      <c r="G20" s="196">
        <f t="shared" si="1"/>
        <v>0</v>
      </c>
      <c r="H20" s="168">
        <v>0</v>
      </c>
      <c r="I20" s="168">
        <v>0</v>
      </c>
      <c r="J20" s="196">
        <f t="shared" si="2"/>
        <v>0</v>
      </c>
      <c r="K20" s="168">
        <v>0</v>
      </c>
      <c r="L20" s="168">
        <v>0</v>
      </c>
      <c r="M20" s="196">
        <f t="shared" si="3"/>
        <v>0</v>
      </c>
      <c r="N20" s="245">
        <f t="shared" si="4"/>
        <v>0</v>
      </c>
    </row>
    <row r="21" spans="1:14">
      <c r="A21" s="129" t="s">
        <v>14</v>
      </c>
      <c r="B21" s="168">
        <v>27</v>
      </c>
      <c r="C21" s="197">
        <v>0</v>
      </c>
      <c r="D21" s="197">
        <v>0</v>
      </c>
      <c r="E21" s="196">
        <f t="shared" si="0"/>
        <v>27</v>
      </c>
      <c r="F21" s="214">
        <v>4</v>
      </c>
      <c r="G21" s="196">
        <f t="shared" si="1"/>
        <v>15</v>
      </c>
      <c r="H21" s="168">
        <v>0</v>
      </c>
      <c r="I21" s="168">
        <v>0</v>
      </c>
      <c r="J21" s="196">
        <f t="shared" si="2"/>
        <v>0</v>
      </c>
      <c r="K21" s="168">
        <v>8</v>
      </c>
      <c r="L21" s="168">
        <v>0</v>
      </c>
      <c r="M21" s="196">
        <f t="shared" si="3"/>
        <v>8</v>
      </c>
      <c r="N21" s="245">
        <f t="shared" si="4"/>
        <v>6.0000000000000001E-3</v>
      </c>
    </row>
    <row r="22" spans="1:14">
      <c r="A22" s="129" t="s">
        <v>15</v>
      </c>
      <c r="B22" s="168">
        <v>584</v>
      </c>
      <c r="C22" s="197">
        <v>0</v>
      </c>
      <c r="D22" s="197">
        <v>0</v>
      </c>
      <c r="E22" s="196">
        <f t="shared" si="0"/>
        <v>584</v>
      </c>
      <c r="F22" s="214">
        <v>52</v>
      </c>
      <c r="G22" s="196">
        <f t="shared" si="1"/>
        <v>355</v>
      </c>
      <c r="H22" s="168">
        <v>0</v>
      </c>
      <c r="I22" s="168">
        <v>0</v>
      </c>
      <c r="J22" s="196">
        <f t="shared" si="2"/>
        <v>0</v>
      </c>
      <c r="K22" s="214">
        <v>177</v>
      </c>
      <c r="L22" s="168">
        <v>0</v>
      </c>
      <c r="M22" s="196">
        <f t="shared" si="3"/>
        <v>177</v>
      </c>
      <c r="N22" s="245">
        <f t="shared" si="4"/>
        <v>0.124</v>
      </c>
    </row>
    <row r="23" spans="1:14">
      <c r="A23" s="129" t="s">
        <v>16</v>
      </c>
      <c r="B23" s="168">
        <v>441</v>
      </c>
      <c r="C23" s="197">
        <v>0</v>
      </c>
      <c r="D23" s="197">
        <v>0</v>
      </c>
      <c r="E23" s="196">
        <f t="shared" si="0"/>
        <v>441</v>
      </c>
      <c r="F23" s="214">
        <v>46</v>
      </c>
      <c r="G23" s="196">
        <f t="shared" si="1"/>
        <v>128.39999999999998</v>
      </c>
      <c r="H23" s="168">
        <v>0</v>
      </c>
      <c r="I23" s="168">
        <v>0</v>
      </c>
      <c r="J23" s="196">
        <f t="shared" si="2"/>
        <v>0</v>
      </c>
      <c r="K23" s="242">
        <v>266.60000000000002</v>
      </c>
      <c r="L23" s="168">
        <v>0</v>
      </c>
      <c r="M23" s="196">
        <f t="shared" si="3"/>
        <v>266.60000000000002</v>
      </c>
      <c r="N23" s="245">
        <f t="shared" si="4"/>
        <v>0.186</v>
      </c>
    </row>
    <row r="24" spans="1:14">
      <c r="A24" s="129" t="s">
        <v>17</v>
      </c>
      <c r="B24" s="168">
        <v>201</v>
      </c>
      <c r="C24" s="197">
        <v>0</v>
      </c>
      <c r="D24" s="197">
        <v>0</v>
      </c>
      <c r="E24" s="196">
        <f t="shared" si="0"/>
        <v>201</v>
      </c>
      <c r="F24" s="168">
        <v>32</v>
      </c>
      <c r="G24" s="196">
        <f t="shared" si="1"/>
        <v>20.800000000000011</v>
      </c>
      <c r="H24" s="168">
        <v>0</v>
      </c>
      <c r="I24" s="168">
        <v>0</v>
      </c>
      <c r="J24" s="196">
        <f t="shared" si="2"/>
        <v>0</v>
      </c>
      <c r="K24" s="168">
        <v>148.19999999999999</v>
      </c>
      <c r="L24" s="168">
        <v>0</v>
      </c>
      <c r="M24" s="196">
        <f t="shared" si="3"/>
        <v>148.19999999999999</v>
      </c>
      <c r="N24" s="245">
        <f t="shared" si="4"/>
        <v>0.104</v>
      </c>
    </row>
    <row r="25" spans="1:14">
      <c r="A25" s="129" t="s">
        <v>18</v>
      </c>
      <c r="B25" s="168">
        <v>0</v>
      </c>
      <c r="C25" s="197">
        <v>0</v>
      </c>
      <c r="D25" s="197">
        <v>0</v>
      </c>
      <c r="E25" s="196">
        <f t="shared" si="0"/>
        <v>0</v>
      </c>
      <c r="F25" s="168">
        <v>0</v>
      </c>
      <c r="G25" s="196">
        <f t="shared" si="1"/>
        <v>0</v>
      </c>
      <c r="H25" s="168">
        <v>0</v>
      </c>
      <c r="I25" s="168">
        <v>0</v>
      </c>
      <c r="J25" s="196">
        <f t="shared" si="2"/>
        <v>0</v>
      </c>
      <c r="K25" s="168">
        <v>0</v>
      </c>
      <c r="L25" s="168">
        <v>0</v>
      </c>
      <c r="M25" s="196">
        <f t="shared" si="3"/>
        <v>0</v>
      </c>
      <c r="N25" s="245">
        <f t="shared" si="4"/>
        <v>0</v>
      </c>
    </row>
    <row r="26" spans="1:14">
      <c r="A26" s="129" t="s">
        <v>19</v>
      </c>
      <c r="B26" s="168">
        <v>0</v>
      </c>
      <c r="C26" s="197">
        <v>0</v>
      </c>
      <c r="D26" s="197">
        <v>0</v>
      </c>
      <c r="E26" s="196">
        <f t="shared" si="0"/>
        <v>0</v>
      </c>
      <c r="F26" s="168">
        <v>0</v>
      </c>
      <c r="G26" s="196">
        <f t="shared" si="1"/>
        <v>0</v>
      </c>
      <c r="H26" s="168">
        <v>0</v>
      </c>
      <c r="I26" s="168">
        <v>0</v>
      </c>
      <c r="J26" s="196">
        <f t="shared" si="2"/>
        <v>0</v>
      </c>
      <c r="K26" s="168">
        <v>0</v>
      </c>
      <c r="L26" s="168">
        <v>0</v>
      </c>
      <c r="M26" s="196">
        <f t="shared" si="3"/>
        <v>0</v>
      </c>
      <c r="N26" s="245">
        <f t="shared" si="4"/>
        <v>0</v>
      </c>
    </row>
    <row r="27" spans="1:14">
      <c r="A27" s="129" t="s">
        <v>20</v>
      </c>
      <c r="B27" s="168">
        <v>0</v>
      </c>
      <c r="C27" s="197">
        <v>0</v>
      </c>
      <c r="D27" s="197">
        <v>0</v>
      </c>
      <c r="E27" s="196">
        <f t="shared" si="0"/>
        <v>0</v>
      </c>
      <c r="F27" s="168">
        <v>0</v>
      </c>
      <c r="G27" s="196">
        <f t="shared" si="1"/>
        <v>0</v>
      </c>
      <c r="H27" s="168">
        <v>0</v>
      </c>
      <c r="I27" s="168">
        <v>0</v>
      </c>
      <c r="J27" s="196">
        <f t="shared" si="2"/>
        <v>0</v>
      </c>
      <c r="K27" s="168">
        <v>0</v>
      </c>
      <c r="L27" s="168">
        <v>0</v>
      </c>
      <c r="M27" s="196">
        <f t="shared" si="3"/>
        <v>0</v>
      </c>
      <c r="N27" s="246">
        <f t="shared" si="4"/>
        <v>0</v>
      </c>
    </row>
    <row r="28" spans="1:14" ht="15.75" thickBot="1">
      <c r="A28" s="129" t="s">
        <v>21</v>
      </c>
      <c r="B28" s="147">
        <f>SUM(B16:B27)</f>
        <v>1253</v>
      </c>
      <c r="C28" s="147">
        <f>SUM(C16:C27)</f>
        <v>0</v>
      </c>
      <c r="D28" s="147">
        <f>SUM(D16:D27)</f>
        <v>0</v>
      </c>
      <c r="E28" s="147">
        <f>SUM(E16:E27)</f>
        <v>1253</v>
      </c>
      <c r="F28" s="147">
        <f>SUM(F16:F27)</f>
        <v>134</v>
      </c>
      <c r="G28" s="147">
        <f t="shared" si="1"/>
        <v>519.20000000000005</v>
      </c>
      <c r="H28" s="147">
        <f>SUM(H16:H27)</f>
        <v>0</v>
      </c>
      <c r="I28" s="147">
        <f>SUM(I16:I27)</f>
        <v>0</v>
      </c>
      <c r="J28" s="147">
        <f t="shared" si="2"/>
        <v>0</v>
      </c>
      <c r="K28" s="147">
        <f>SUM(K16:K27)</f>
        <v>599.79999999999995</v>
      </c>
      <c r="L28" s="147">
        <f>SUM(L16:L27)</f>
        <v>0</v>
      </c>
      <c r="M28" s="147">
        <f>SUM(M16:M27)</f>
        <v>599.79999999999995</v>
      </c>
      <c r="N28" s="132">
        <f t="shared" si="4"/>
        <v>0.41899999999999998</v>
      </c>
    </row>
    <row r="29" spans="1:14" ht="15.75" thickTop="1">
      <c r="A29" s="127" t="s">
        <v>22</v>
      </c>
      <c r="B29" s="128"/>
      <c r="C29" s="128"/>
      <c r="D29" s="128"/>
      <c r="E29" s="150">
        <f t="shared" ref="E29:M29" si="5">ROUND(+E28/$K$9,2)</f>
        <v>0.88</v>
      </c>
      <c r="F29" s="150">
        <f t="shared" si="5"/>
        <v>0.09</v>
      </c>
      <c r="G29" s="150">
        <f t="shared" si="5"/>
        <v>0.36</v>
      </c>
      <c r="H29" s="150">
        <f t="shared" si="5"/>
        <v>0</v>
      </c>
      <c r="I29" s="150">
        <f t="shared" si="5"/>
        <v>0</v>
      </c>
      <c r="J29" s="150">
        <f t="shared" si="5"/>
        <v>0</v>
      </c>
      <c r="K29" s="150">
        <f t="shared" si="5"/>
        <v>0.42</v>
      </c>
      <c r="L29" s="150">
        <f t="shared" si="5"/>
        <v>0</v>
      </c>
      <c r="M29" s="150">
        <f t="shared" si="5"/>
        <v>0.42</v>
      </c>
      <c r="N29" s="247"/>
    </row>
    <row r="30" spans="1:14" ht="15.75" thickBot="1">
      <c r="A30" s="129" t="s">
        <v>23</v>
      </c>
      <c r="B30" s="129"/>
      <c r="C30" s="129"/>
      <c r="D30" s="129"/>
      <c r="E30" s="134">
        <f t="shared" ref="E30:M30" si="6">E28/$E$28*100</f>
        <v>100</v>
      </c>
      <c r="F30" s="134">
        <f t="shared" si="6"/>
        <v>10.694333599361533</v>
      </c>
      <c r="G30" s="134">
        <f t="shared" si="6"/>
        <v>41.436552274541107</v>
      </c>
      <c r="H30" s="134">
        <f t="shared" si="6"/>
        <v>0</v>
      </c>
      <c r="I30" s="134">
        <f t="shared" si="6"/>
        <v>0</v>
      </c>
      <c r="J30" s="134">
        <f t="shared" si="6"/>
        <v>0</v>
      </c>
      <c r="K30" s="134">
        <f t="shared" si="6"/>
        <v>47.869114126097365</v>
      </c>
      <c r="L30" s="134">
        <f t="shared" si="6"/>
        <v>0</v>
      </c>
      <c r="M30" s="134">
        <f t="shared" si="6"/>
        <v>47.869114126097365</v>
      </c>
      <c r="N30" s="248"/>
    </row>
    <row r="31" spans="1:14" ht="15.75" thickTop="1">
      <c r="A31" s="135"/>
      <c r="B31" s="135"/>
      <c r="C31" s="135"/>
      <c r="D31" s="135"/>
      <c r="E31" s="135"/>
      <c r="F31" s="135"/>
      <c r="G31" s="135"/>
      <c r="H31" s="135"/>
      <c r="I31" s="135"/>
      <c r="J31" s="135"/>
      <c r="K31" s="135"/>
      <c r="L31" s="135"/>
      <c r="M31" s="135"/>
      <c r="N31" s="135"/>
    </row>
    <row r="32" spans="1:14">
      <c r="A32" s="23" t="s">
        <v>24</v>
      </c>
      <c r="B32" s="23" t="s">
        <v>33</v>
      </c>
      <c r="C32" s="125"/>
      <c r="D32" s="125"/>
      <c r="E32" s="125"/>
      <c r="F32" s="125"/>
      <c r="G32" s="125"/>
      <c r="H32" s="125"/>
      <c r="I32" s="23" t="s">
        <v>66</v>
      </c>
      <c r="J32" s="125"/>
      <c r="K32" s="125"/>
      <c r="L32" s="125"/>
      <c r="M32" s="125"/>
      <c r="N32" s="125"/>
    </row>
    <row r="33" spans="1:14">
      <c r="A33" s="23"/>
      <c r="B33" s="23" t="s">
        <v>34</v>
      </c>
      <c r="C33" s="125"/>
      <c r="D33" s="125"/>
      <c r="E33" s="125"/>
      <c r="F33" s="125"/>
      <c r="G33" s="125"/>
      <c r="H33" s="125"/>
      <c r="I33" s="23" t="s">
        <v>67</v>
      </c>
      <c r="J33" s="125"/>
      <c r="K33" s="125"/>
      <c r="L33" s="125"/>
      <c r="M33" s="125"/>
      <c r="N33" s="125"/>
    </row>
    <row r="34" spans="1:14">
      <c r="A34" s="23"/>
      <c r="B34" s="23" t="s">
        <v>35</v>
      </c>
      <c r="C34" s="125"/>
      <c r="D34" s="125"/>
      <c r="E34" s="125"/>
      <c r="F34" s="125"/>
      <c r="G34" s="125"/>
      <c r="H34" s="125"/>
      <c r="I34" s="23" t="s">
        <v>68</v>
      </c>
      <c r="J34" s="125"/>
      <c r="K34" s="125"/>
      <c r="L34" s="125"/>
      <c r="M34" s="125"/>
      <c r="N34" s="125"/>
    </row>
    <row r="35" spans="1:14">
      <c r="A35" s="23"/>
      <c r="B35" s="23" t="s">
        <v>36</v>
      </c>
      <c r="C35" s="125"/>
      <c r="D35" s="125"/>
      <c r="E35" s="125"/>
      <c r="F35" s="244"/>
      <c r="G35" s="125"/>
      <c r="H35" s="125"/>
      <c r="I35" s="23" t="s">
        <v>69</v>
      </c>
      <c r="J35" s="125"/>
      <c r="K35" s="125"/>
      <c r="L35" s="125"/>
      <c r="M35" s="125"/>
      <c r="N35" s="125"/>
    </row>
    <row r="36" spans="1:14">
      <c r="A36" s="52"/>
      <c r="B36" s="124"/>
      <c r="C36" s="125" t="s">
        <v>0</v>
      </c>
      <c r="D36" s="125" t="s">
        <v>0</v>
      </c>
      <c r="E36" s="137" t="s">
        <v>0</v>
      </c>
      <c r="F36" s="124"/>
      <c r="G36" s="124"/>
      <c r="H36" s="125"/>
      <c r="I36" s="23"/>
      <c r="J36" s="125"/>
      <c r="K36" s="125"/>
      <c r="L36" s="125"/>
      <c r="M36" s="125"/>
      <c r="N36" s="125"/>
    </row>
    <row r="37" spans="1:14">
      <c r="A37" s="124"/>
      <c r="B37" s="125"/>
      <c r="C37" s="125" t="s">
        <v>0</v>
      </c>
      <c r="D37" s="125" t="s">
        <v>0</v>
      </c>
      <c r="E37" s="138" t="s">
        <v>0</v>
      </c>
      <c r="F37" s="125"/>
      <c r="G37" s="125"/>
      <c r="H37" s="125"/>
      <c r="I37" s="125"/>
      <c r="J37" s="125"/>
      <c r="K37" s="125"/>
      <c r="L37" s="125"/>
      <c r="M37" s="125"/>
      <c r="N37" s="125"/>
    </row>
    <row r="43" spans="1:14" ht="23.25">
      <c r="B43" s="177"/>
      <c r="C43" s="177"/>
      <c r="D43" s="177"/>
      <c r="E43" s="177"/>
      <c r="F43" s="177"/>
      <c r="G43" s="177"/>
      <c r="H43" s="177"/>
    </row>
  </sheetData>
  <phoneticPr fontId="0" type="noConversion"/>
  <pageMargins left="0.5" right="0.5" top="0.5" bottom="0.5" header="0" footer="0"/>
  <pageSetup scale="81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O40"/>
  <sheetViews>
    <sheetView showOutlineSymbols="0" zoomScale="87" zoomScaleNormal="87" workbookViewId="0">
      <selection activeCell="K10" sqref="K10"/>
    </sheetView>
  </sheetViews>
  <sheetFormatPr defaultColWidth="9.6640625" defaultRowHeight="15"/>
  <cols>
    <col min="1" max="1" width="15.6640625" style="72" customWidth="1"/>
    <col min="2" max="14" width="8.6640625" style="72" customWidth="1"/>
    <col min="15" max="15" width="3.77734375" style="72" customWidth="1"/>
    <col min="16" max="16384" width="9.6640625" style="72"/>
  </cols>
  <sheetData>
    <row r="1" spans="1:15">
      <c r="A1" s="68" t="s">
        <v>0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</row>
    <row r="2" spans="1:15" ht="15.75">
      <c r="A2" s="73" t="s">
        <v>1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</row>
    <row r="3" spans="1:15" ht="18">
      <c r="A3" s="73" t="s">
        <v>2</v>
      </c>
      <c r="B3" s="68"/>
      <c r="C3" s="68"/>
      <c r="D3" s="68"/>
      <c r="E3" s="68"/>
      <c r="F3" s="74" t="s">
        <v>49</v>
      </c>
      <c r="G3" s="68"/>
      <c r="H3" s="68"/>
      <c r="I3" s="68"/>
      <c r="J3" s="68"/>
      <c r="K3" s="68"/>
      <c r="L3" s="68"/>
      <c r="M3" s="68"/>
      <c r="N3" s="68"/>
    </row>
    <row r="4" spans="1:15" ht="18">
      <c r="A4" s="73" t="s">
        <v>3</v>
      </c>
      <c r="B4" s="68"/>
      <c r="C4" s="68"/>
      <c r="D4" s="68"/>
      <c r="E4" s="68"/>
      <c r="F4" s="74" t="s">
        <v>50</v>
      </c>
      <c r="G4" s="68"/>
      <c r="H4" s="68"/>
      <c r="I4" s="68"/>
      <c r="J4" s="68"/>
      <c r="K4" s="68"/>
      <c r="L4" s="68"/>
      <c r="M4" s="68"/>
      <c r="N4" s="68"/>
    </row>
    <row r="5" spans="1:15" ht="18">
      <c r="A5" s="68"/>
      <c r="B5" s="68"/>
      <c r="C5" s="68"/>
      <c r="D5" s="68"/>
      <c r="E5" s="68"/>
      <c r="F5" s="74" t="s">
        <v>51</v>
      </c>
      <c r="G5" s="68"/>
      <c r="H5" s="68"/>
      <c r="I5" s="68"/>
      <c r="J5" s="68"/>
      <c r="K5" s="68"/>
      <c r="L5" s="68"/>
      <c r="M5" s="68"/>
      <c r="N5" s="68"/>
    </row>
    <row r="6" spans="1:15" ht="30">
      <c r="A6" s="68"/>
      <c r="B6" s="68"/>
      <c r="C6" s="68"/>
      <c r="D6" s="75" t="s">
        <v>41</v>
      </c>
      <c r="E6" s="68"/>
      <c r="F6" s="68"/>
      <c r="G6" s="68"/>
      <c r="H6" s="68"/>
      <c r="I6" s="68"/>
      <c r="J6" s="68"/>
      <c r="K6" s="68"/>
      <c r="L6" s="68"/>
      <c r="M6" s="68"/>
      <c r="N6" s="68"/>
    </row>
    <row r="7" spans="1:15">
      <c r="A7" s="68"/>
      <c r="B7" s="223"/>
      <c r="C7" s="223"/>
      <c r="D7" s="223"/>
      <c r="E7" s="223"/>
      <c r="F7" s="223"/>
      <c r="G7" s="223"/>
      <c r="H7" s="223"/>
      <c r="I7" s="223"/>
      <c r="J7" s="223"/>
      <c r="K7" s="223"/>
      <c r="L7" s="223"/>
      <c r="M7" s="223"/>
      <c r="N7" s="68"/>
    </row>
    <row r="8" spans="1:15" ht="18">
      <c r="A8" s="76" t="s">
        <v>4</v>
      </c>
      <c r="B8" s="223" t="s">
        <v>172</v>
      </c>
      <c r="C8" s="223"/>
      <c r="D8" s="223"/>
      <c r="E8" s="223"/>
      <c r="F8" s="223"/>
      <c r="G8" s="224" t="s">
        <v>56</v>
      </c>
      <c r="H8" s="223"/>
      <c r="I8" s="223" t="s">
        <v>91</v>
      </c>
      <c r="J8" s="223"/>
      <c r="K8" s="223"/>
      <c r="L8" s="223"/>
      <c r="M8" s="223"/>
      <c r="N8" s="68"/>
    </row>
    <row r="9" spans="1:15" ht="18">
      <c r="A9" s="77" t="s">
        <v>5</v>
      </c>
      <c r="B9" s="225" t="s">
        <v>26</v>
      </c>
      <c r="C9" s="225"/>
      <c r="D9" s="225"/>
      <c r="E9" s="225"/>
      <c r="F9" s="225"/>
      <c r="G9" s="226" t="s">
        <v>57</v>
      </c>
      <c r="H9" s="225"/>
      <c r="I9" s="225"/>
      <c r="J9" s="225"/>
      <c r="K9" s="241">
        <v>5788</v>
      </c>
      <c r="L9" s="225"/>
      <c r="M9" s="226" t="s">
        <v>77</v>
      </c>
      <c r="N9" s="113">
        <v>2023</v>
      </c>
    </row>
    <row r="10" spans="1:15" ht="18">
      <c r="A10" s="77" t="s">
        <v>6</v>
      </c>
      <c r="B10" s="225" t="s">
        <v>87</v>
      </c>
      <c r="C10" s="225"/>
      <c r="D10" s="225"/>
      <c r="E10" s="225"/>
      <c r="F10" s="225"/>
      <c r="G10" s="226" t="s">
        <v>58</v>
      </c>
      <c r="H10" s="225"/>
      <c r="I10" s="225"/>
      <c r="J10" s="225"/>
      <c r="K10" s="227"/>
      <c r="L10" s="225"/>
      <c r="M10" s="225"/>
      <c r="N10" s="78"/>
    </row>
    <row r="11" spans="1:15">
      <c r="A11" s="66" t="s">
        <v>7</v>
      </c>
      <c r="B11" s="228" t="s">
        <v>28</v>
      </c>
      <c r="C11" s="228" t="s">
        <v>37</v>
      </c>
      <c r="D11" s="228" t="s">
        <v>42</v>
      </c>
      <c r="E11" s="228" t="s">
        <v>46</v>
      </c>
      <c r="F11" s="228" t="s">
        <v>52</v>
      </c>
      <c r="G11" s="228" t="s">
        <v>59</v>
      </c>
      <c r="H11" s="228" t="s">
        <v>61</v>
      </c>
      <c r="I11" s="228" t="s">
        <v>64</v>
      </c>
      <c r="J11" s="228" t="s">
        <v>70</v>
      </c>
      <c r="K11" s="228" t="s">
        <v>71</v>
      </c>
      <c r="L11" s="228" t="s">
        <v>75</v>
      </c>
      <c r="M11" s="228" t="s">
        <v>78</v>
      </c>
      <c r="N11" s="66" t="s">
        <v>79</v>
      </c>
      <c r="O11" s="79"/>
    </row>
    <row r="12" spans="1:15">
      <c r="A12" s="80"/>
      <c r="B12" s="229" t="s">
        <v>29</v>
      </c>
      <c r="C12" s="229" t="s">
        <v>38</v>
      </c>
      <c r="D12" s="229" t="s">
        <v>43</v>
      </c>
      <c r="E12" s="229"/>
      <c r="F12" s="229"/>
      <c r="G12" s="229"/>
      <c r="H12" s="229"/>
      <c r="I12" s="229"/>
      <c r="J12" s="229"/>
      <c r="K12" s="229"/>
      <c r="L12" s="230"/>
      <c r="M12" s="230"/>
      <c r="N12" s="80"/>
      <c r="O12" s="79"/>
    </row>
    <row r="13" spans="1:15">
      <c r="A13" s="82"/>
      <c r="B13" s="231" t="s">
        <v>30</v>
      </c>
      <c r="C13" s="231" t="s">
        <v>30</v>
      </c>
      <c r="D13" s="231" t="s">
        <v>44</v>
      </c>
      <c r="E13" s="231" t="s">
        <v>47</v>
      </c>
      <c r="F13" s="231" t="s">
        <v>53</v>
      </c>
      <c r="G13" s="231" t="s">
        <v>53</v>
      </c>
      <c r="H13" s="231" t="s">
        <v>43</v>
      </c>
      <c r="I13" s="231" t="s">
        <v>65</v>
      </c>
      <c r="J13" s="231" t="s">
        <v>65</v>
      </c>
      <c r="K13" s="231" t="s">
        <v>72</v>
      </c>
      <c r="L13" s="232"/>
      <c r="M13" s="232"/>
      <c r="N13" s="83"/>
      <c r="O13" s="79"/>
    </row>
    <row r="14" spans="1:15">
      <c r="A14" s="83" t="s">
        <v>8</v>
      </c>
      <c r="B14" s="231" t="s">
        <v>31</v>
      </c>
      <c r="C14" s="231" t="s">
        <v>39</v>
      </c>
      <c r="D14" s="231" t="s">
        <v>45</v>
      </c>
      <c r="E14" s="231" t="s">
        <v>48</v>
      </c>
      <c r="F14" s="231" t="s">
        <v>54</v>
      </c>
      <c r="G14" s="231" t="s">
        <v>54</v>
      </c>
      <c r="H14" s="231" t="s">
        <v>44</v>
      </c>
      <c r="I14" s="231" t="s">
        <v>55</v>
      </c>
      <c r="J14" s="231" t="s">
        <v>60</v>
      </c>
      <c r="K14" s="233" t="s">
        <v>92</v>
      </c>
      <c r="L14" s="233" t="s">
        <v>30</v>
      </c>
      <c r="M14" s="233"/>
      <c r="N14" s="83" t="s">
        <v>80</v>
      </c>
      <c r="O14" s="79"/>
    </row>
    <row r="15" spans="1:15">
      <c r="A15" s="119"/>
      <c r="B15" s="234" t="s">
        <v>32</v>
      </c>
      <c r="C15" s="234" t="s">
        <v>40</v>
      </c>
      <c r="D15" s="234" t="s">
        <v>32</v>
      </c>
      <c r="E15" s="234"/>
      <c r="F15" s="234" t="s">
        <v>55</v>
      </c>
      <c r="G15" s="234" t="s">
        <v>60</v>
      </c>
      <c r="H15" s="234" t="s">
        <v>62</v>
      </c>
      <c r="I15" s="235"/>
      <c r="J15" s="234"/>
      <c r="K15" s="234" t="s">
        <v>93</v>
      </c>
      <c r="L15" s="234" t="s">
        <v>76</v>
      </c>
      <c r="M15" s="234" t="s">
        <v>21</v>
      </c>
      <c r="N15" s="120" t="s">
        <v>81</v>
      </c>
      <c r="O15" s="79"/>
    </row>
    <row r="16" spans="1:15">
      <c r="A16" s="156" t="s">
        <v>9</v>
      </c>
      <c r="B16" s="199">
        <v>0</v>
      </c>
      <c r="C16" s="196">
        <v>0</v>
      </c>
      <c r="D16" s="196">
        <v>0</v>
      </c>
      <c r="E16" s="196">
        <f t="shared" ref="E16:E27" si="0">B16+C16-D16</f>
        <v>0</v>
      </c>
      <c r="F16" s="199">
        <v>0</v>
      </c>
      <c r="G16" s="196">
        <f t="shared" ref="G16:G28" si="1">E16-F16-H16-K16</f>
        <v>0</v>
      </c>
      <c r="H16" s="199">
        <v>0</v>
      </c>
      <c r="I16" s="199">
        <v>0</v>
      </c>
      <c r="J16" s="196">
        <f t="shared" ref="J16:J28" si="2">H16-I16-L16</f>
        <v>0</v>
      </c>
      <c r="K16" s="199">
        <v>0</v>
      </c>
      <c r="L16" s="199">
        <v>0</v>
      </c>
      <c r="M16" s="196">
        <f t="shared" ref="M16:M27" si="3">SUM(K16:L16)</f>
        <v>0</v>
      </c>
      <c r="N16" s="156">
        <f t="shared" ref="N16:N28" si="4">ROUND(+M16/$K$9,3)</f>
        <v>0</v>
      </c>
      <c r="O16" s="79"/>
    </row>
    <row r="17" spans="1:15">
      <c r="A17" s="156" t="s">
        <v>10</v>
      </c>
      <c r="B17" s="199">
        <v>0</v>
      </c>
      <c r="C17" s="196">
        <v>0</v>
      </c>
      <c r="D17" s="196">
        <v>0</v>
      </c>
      <c r="E17" s="196">
        <f t="shared" si="0"/>
        <v>0</v>
      </c>
      <c r="F17" s="199">
        <v>0</v>
      </c>
      <c r="G17" s="196">
        <f t="shared" si="1"/>
        <v>0</v>
      </c>
      <c r="H17" s="199">
        <v>0</v>
      </c>
      <c r="I17" s="199">
        <v>0</v>
      </c>
      <c r="J17" s="196">
        <f t="shared" si="2"/>
        <v>0</v>
      </c>
      <c r="K17" s="199">
        <v>0</v>
      </c>
      <c r="L17" s="199">
        <v>0</v>
      </c>
      <c r="M17" s="196">
        <f t="shared" si="3"/>
        <v>0</v>
      </c>
      <c r="N17" s="156">
        <f t="shared" si="4"/>
        <v>0</v>
      </c>
      <c r="O17" s="79"/>
    </row>
    <row r="18" spans="1:15">
      <c r="A18" s="156" t="s">
        <v>11</v>
      </c>
      <c r="B18" s="199">
        <v>0</v>
      </c>
      <c r="C18" s="196">
        <v>0</v>
      </c>
      <c r="D18" s="196">
        <v>0</v>
      </c>
      <c r="E18" s="196">
        <f t="shared" si="0"/>
        <v>0</v>
      </c>
      <c r="F18" s="199">
        <v>0</v>
      </c>
      <c r="G18" s="196">
        <f t="shared" si="1"/>
        <v>0</v>
      </c>
      <c r="H18" s="199">
        <v>0</v>
      </c>
      <c r="I18" s="199">
        <v>0</v>
      </c>
      <c r="J18" s="196">
        <f t="shared" si="2"/>
        <v>0</v>
      </c>
      <c r="K18" s="199">
        <v>0</v>
      </c>
      <c r="L18" s="199">
        <v>0</v>
      </c>
      <c r="M18" s="196">
        <f t="shared" si="3"/>
        <v>0</v>
      </c>
      <c r="N18" s="156">
        <f t="shared" si="4"/>
        <v>0</v>
      </c>
      <c r="O18" s="79"/>
    </row>
    <row r="19" spans="1:15">
      <c r="A19" s="156" t="s">
        <v>12</v>
      </c>
      <c r="B19" s="199">
        <v>0</v>
      </c>
      <c r="C19" s="196">
        <v>0</v>
      </c>
      <c r="D19" s="196">
        <v>0</v>
      </c>
      <c r="E19" s="196">
        <f t="shared" si="0"/>
        <v>0</v>
      </c>
      <c r="F19" s="199">
        <v>0</v>
      </c>
      <c r="G19" s="196">
        <f t="shared" si="1"/>
        <v>0</v>
      </c>
      <c r="H19" s="199">
        <v>0</v>
      </c>
      <c r="I19" s="199">
        <v>0</v>
      </c>
      <c r="J19" s="196">
        <f t="shared" si="2"/>
        <v>0</v>
      </c>
      <c r="K19" s="199">
        <v>0</v>
      </c>
      <c r="L19" s="199">
        <v>0</v>
      </c>
      <c r="M19" s="196">
        <f t="shared" si="3"/>
        <v>0</v>
      </c>
      <c r="N19" s="156">
        <f t="shared" si="4"/>
        <v>0</v>
      </c>
      <c r="O19" s="79"/>
    </row>
    <row r="20" spans="1:15">
      <c r="A20" s="156" t="s">
        <v>13</v>
      </c>
      <c r="B20" s="199">
        <v>0</v>
      </c>
      <c r="C20" s="196">
        <v>0</v>
      </c>
      <c r="D20" s="196">
        <v>0</v>
      </c>
      <c r="E20" s="196">
        <f t="shared" si="0"/>
        <v>0</v>
      </c>
      <c r="F20" s="199">
        <v>0</v>
      </c>
      <c r="G20" s="196">
        <f t="shared" si="1"/>
        <v>0</v>
      </c>
      <c r="H20" s="199">
        <v>0</v>
      </c>
      <c r="I20" s="199">
        <v>0</v>
      </c>
      <c r="J20" s="196">
        <f t="shared" si="2"/>
        <v>0</v>
      </c>
      <c r="K20" s="199">
        <v>0</v>
      </c>
      <c r="L20" s="199">
        <v>0</v>
      </c>
      <c r="M20" s="196">
        <f t="shared" si="3"/>
        <v>0</v>
      </c>
      <c r="N20" s="156">
        <f t="shared" si="4"/>
        <v>0</v>
      </c>
      <c r="O20" s="79"/>
    </row>
    <row r="21" spans="1:15">
      <c r="A21" s="156" t="s">
        <v>14</v>
      </c>
      <c r="B21" s="199">
        <v>3730</v>
      </c>
      <c r="C21" s="196">
        <v>0</v>
      </c>
      <c r="D21" s="196">
        <v>0</v>
      </c>
      <c r="E21" s="196">
        <f t="shared" si="0"/>
        <v>3730</v>
      </c>
      <c r="F21" s="214">
        <v>60</v>
      </c>
      <c r="G21" s="196">
        <f t="shared" si="1"/>
        <v>3267.8</v>
      </c>
      <c r="H21" s="199">
        <v>0</v>
      </c>
      <c r="I21" s="199">
        <v>0</v>
      </c>
      <c r="J21" s="196">
        <f t="shared" si="2"/>
        <v>0</v>
      </c>
      <c r="K21" s="242">
        <v>402.2</v>
      </c>
      <c r="L21" s="199">
        <v>0</v>
      </c>
      <c r="M21" s="196">
        <f t="shared" si="3"/>
        <v>402.2</v>
      </c>
      <c r="N21" s="156">
        <f t="shared" si="4"/>
        <v>6.9000000000000006E-2</v>
      </c>
      <c r="O21" s="79"/>
    </row>
    <row r="22" spans="1:15">
      <c r="A22" s="156" t="s">
        <v>15</v>
      </c>
      <c r="B22" s="199">
        <v>3974</v>
      </c>
      <c r="C22" s="196">
        <v>0</v>
      </c>
      <c r="D22" s="196">
        <v>0</v>
      </c>
      <c r="E22" s="196">
        <f t="shared" si="0"/>
        <v>3974</v>
      </c>
      <c r="F22" s="214">
        <v>165</v>
      </c>
      <c r="G22" s="196">
        <f t="shared" si="1"/>
        <v>2239.4</v>
      </c>
      <c r="H22" s="236">
        <v>0</v>
      </c>
      <c r="I22" s="199">
        <v>0</v>
      </c>
      <c r="J22" s="196">
        <f t="shared" si="2"/>
        <v>0</v>
      </c>
      <c r="K22" s="243">
        <v>1569.6</v>
      </c>
      <c r="L22" s="199">
        <v>0</v>
      </c>
      <c r="M22" s="196">
        <f t="shared" si="3"/>
        <v>1569.6</v>
      </c>
      <c r="N22" s="156">
        <f t="shared" si="4"/>
        <v>0.27100000000000002</v>
      </c>
      <c r="O22" s="79"/>
    </row>
    <row r="23" spans="1:15">
      <c r="A23" s="156" t="s">
        <v>16</v>
      </c>
      <c r="B23" s="199">
        <v>3377</v>
      </c>
      <c r="C23" s="196">
        <v>0</v>
      </c>
      <c r="D23" s="196">
        <v>0</v>
      </c>
      <c r="E23" s="196">
        <f t="shared" si="0"/>
        <v>3377</v>
      </c>
      <c r="F23" s="214">
        <v>167</v>
      </c>
      <c r="G23" s="196">
        <f t="shared" si="1"/>
        <v>1973.4</v>
      </c>
      <c r="H23" s="236">
        <v>0</v>
      </c>
      <c r="I23" s="199">
        <v>0</v>
      </c>
      <c r="J23" s="196">
        <f t="shared" si="2"/>
        <v>0</v>
      </c>
      <c r="K23" s="243">
        <v>1236.5999999999999</v>
      </c>
      <c r="L23" s="199">
        <v>0</v>
      </c>
      <c r="M23" s="196">
        <f t="shared" si="3"/>
        <v>1236.5999999999999</v>
      </c>
      <c r="N23" s="156">
        <f t="shared" si="4"/>
        <v>0.214</v>
      </c>
      <c r="O23" s="79"/>
    </row>
    <row r="24" spans="1:15">
      <c r="A24" s="156" t="s">
        <v>17</v>
      </c>
      <c r="B24" s="199">
        <v>627</v>
      </c>
      <c r="C24" s="196">
        <v>0</v>
      </c>
      <c r="D24" s="196">
        <v>0</v>
      </c>
      <c r="E24" s="196">
        <f t="shared" si="0"/>
        <v>627</v>
      </c>
      <c r="F24" s="199">
        <v>105</v>
      </c>
      <c r="G24" s="196">
        <f t="shared" si="1"/>
        <v>199.60000000000002</v>
      </c>
      <c r="H24" s="199">
        <v>0</v>
      </c>
      <c r="I24" s="199">
        <v>0</v>
      </c>
      <c r="J24" s="196">
        <f t="shared" si="2"/>
        <v>0</v>
      </c>
      <c r="K24" s="199">
        <v>322.39999999999998</v>
      </c>
      <c r="L24" s="199">
        <v>0</v>
      </c>
      <c r="M24" s="196">
        <f t="shared" si="3"/>
        <v>322.39999999999998</v>
      </c>
      <c r="N24" s="156">
        <f t="shared" si="4"/>
        <v>5.6000000000000001E-2</v>
      </c>
      <c r="O24" s="79"/>
    </row>
    <row r="25" spans="1:15">
      <c r="A25" s="156" t="s">
        <v>18</v>
      </c>
      <c r="B25" s="199">
        <v>0</v>
      </c>
      <c r="C25" s="196">
        <v>0</v>
      </c>
      <c r="D25" s="196">
        <v>0</v>
      </c>
      <c r="E25" s="196">
        <f t="shared" si="0"/>
        <v>0</v>
      </c>
      <c r="F25" s="199">
        <v>0</v>
      </c>
      <c r="G25" s="196">
        <f t="shared" si="1"/>
        <v>0</v>
      </c>
      <c r="H25" s="199">
        <v>0</v>
      </c>
      <c r="I25" s="199">
        <v>0</v>
      </c>
      <c r="J25" s="196">
        <f t="shared" si="2"/>
        <v>0</v>
      </c>
      <c r="K25" s="199">
        <v>0</v>
      </c>
      <c r="L25" s="199">
        <v>0</v>
      </c>
      <c r="M25" s="196">
        <f t="shared" si="3"/>
        <v>0</v>
      </c>
      <c r="N25" s="156">
        <f t="shared" si="4"/>
        <v>0</v>
      </c>
      <c r="O25" s="79"/>
    </row>
    <row r="26" spans="1:15">
      <c r="A26" s="156" t="s">
        <v>19</v>
      </c>
      <c r="B26" s="199">
        <v>0</v>
      </c>
      <c r="C26" s="196">
        <v>0</v>
      </c>
      <c r="D26" s="196">
        <v>0</v>
      </c>
      <c r="E26" s="196">
        <f t="shared" si="0"/>
        <v>0</v>
      </c>
      <c r="F26" s="199">
        <v>0</v>
      </c>
      <c r="G26" s="196">
        <f t="shared" si="1"/>
        <v>0</v>
      </c>
      <c r="H26" s="199">
        <v>0</v>
      </c>
      <c r="I26" s="199">
        <v>0</v>
      </c>
      <c r="J26" s="196">
        <f t="shared" si="2"/>
        <v>0</v>
      </c>
      <c r="K26" s="199">
        <v>0</v>
      </c>
      <c r="L26" s="199">
        <v>0</v>
      </c>
      <c r="M26" s="196">
        <f t="shared" si="3"/>
        <v>0</v>
      </c>
      <c r="N26" s="156">
        <f t="shared" si="4"/>
        <v>0</v>
      </c>
      <c r="O26" s="79"/>
    </row>
    <row r="27" spans="1:15">
      <c r="A27" s="156" t="s">
        <v>20</v>
      </c>
      <c r="B27" s="199">
        <v>0</v>
      </c>
      <c r="C27" s="196">
        <v>0</v>
      </c>
      <c r="D27" s="196">
        <v>0</v>
      </c>
      <c r="E27" s="196">
        <f t="shared" si="0"/>
        <v>0</v>
      </c>
      <c r="F27" s="199">
        <v>0</v>
      </c>
      <c r="G27" s="196">
        <f t="shared" si="1"/>
        <v>0</v>
      </c>
      <c r="H27" s="199">
        <v>0</v>
      </c>
      <c r="I27" s="199">
        <v>0</v>
      </c>
      <c r="J27" s="196">
        <f t="shared" si="2"/>
        <v>0</v>
      </c>
      <c r="K27" s="199">
        <v>0</v>
      </c>
      <c r="L27" s="199">
        <v>0</v>
      </c>
      <c r="M27" s="196">
        <f t="shared" si="3"/>
        <v>0</v>
      </c>
      <c r="N27" s="156">
        <f t="shared" si="4"/>
        <v>0</v>
      </c>
      <c r="O27" s="79"/>
    </row>
    <row r="28" spans="1:15" ht="15.75" thickBot="1">
      <c r="A28" s="156" t="s">
        <v>21</v>
      </c>
      <c r="B28" s="131">
        <f>SUM(B16:B27)</f>
        <v>11708</v>
      </c>
      <c r="C28" s="131">
        <f>SUM(C16:C27)</f>
        <v>0</v>
      </c>
      <c r="D28" s="131">
        <f>SUM(D16:D27)</f>
        <v>0</v>
      </c>
      <c r="E28" s="131">
        <f>SUM(E16:E27)</f>
        <v>11708</v>
      </c>
      <c r="F28" s="131">
        <f>SUM(F16:F27)</f>
        <v>497</v>
      </c>
      <c r="G28" s="131">
        <f t="shared" si="1"/>
        <v>7680.2000000000007</v>
      </c>
      <c r="H28" s="131">
        <f>SUM(H16:H27)</f>
        <v>0</v>
      </c>
      <c r="I28" s="131">
        <f>SUM(I16:I27)</f>
        <v>0</v>
      </c>
      <c r="J28" s="131">
        <f t="shared" si="2"/>
        <v>0</v>
      </c>
      <c r="K28" s="131">
        <f>SUM(K16:K27)</f>
        <v>3530.7999999999997</v>
      </c>
      <c r="L28" s="131">
        <f>SUM(L16:L27)</f>
        <v>0</v>
      </c>
      <c r="M28" s="131">
        <f>SUM(M16:M27)</f>
        <v>3530.7999999999997</v>
      </c>
      <c r="N28" s="157">
        <f t="shared" si="4"/>
        <v>0.61</v>
      </c>
      <c r="O28" s="79"/>
    </row>
    <row r="29" spans="1:15" ht="15.75" thickTop="1">
      <c r="A29" s="158" t="s">
        <v>22</v>
      </c>
      <c r="B29" s="158"/>
      <c r="C29" s="158"/>
      <c r="D29" s="158"/>
      <c r="E29" s="158">
        <f t="shared" ref="E29:M29" si="5">ROUND(+E28/$K$9,2)</f>
        <v>2.02</v>
      </c>
      <c r="F29" s="158">
        <f t="shared" si="5"/>
        <v>0.09</v>
      </c>
      <c r="G29" s="158">
        <f t="shared" si="5"/>
        <v>1.33</v>
      </c>
      <c r="H29" s="158">
        <f t="shared" si="5"/>
        <v>0</v>
      </c>
      <c r="I29" s="158">
        <f t="shared" si="5"/>
        <v>0</v>
      </c>
      <c r="J29" s="158">
        <f t="shared" si="5"/>
        <v>0</v>
      </c>
      <c r="K29" s="158">
        <f t="shared" si="5"/>
        <v>0.61</v>
      </c>
      <c r="L29" s="158">
        <f t="shared" si="5"/>
        <v>0</v>
      </c>
      <c r="M29" s="158">
        <f t="shared" si="5"/>
        <v>0.61</v>
      </c>
      <c r="N29" s="159"/>
      <c r="O29" s="79"/>
    </row>
    <row r="30" spans="1:15" ht="15.75" thickBot="1">
      <c r="A30" s="156" t="s">
        <v>23</v>
      </c>
      <c r="B30" s="156"/>
      <c r="C30" s="156"/>
      <c r="D30" s="156"/>
      <c r="E30" s="156">
        <f t="shared" ref="E30:M30" si="6">E28/$E$28*100</f>
        <v>100</v>
      </c>
      <c r="F30" s="134">
        <f t="shared" si="6"/>
        <v>4.2449607106252136</v>
      </c>
      <c r="G30" s="134">
        <f t="shared" si="6"/>
        <v>65.597881790228911</v>
      </c>
      <c r="H30" s="134">
        <f t="shared" si="6"/>
        <v>0</v>
      </c>
      <c r="I30" s="134">
        <f t="shared" si="6"/>
        <v>0</v>
      </c>
      <c r="J30" s="134">
        <f t="shared" si="6"/>
        <v>0</v>
      </c>
      <c r="K30" s="134">
        <f t="shared" si="6"/>
        <v>30.157157499145882</v>
      </c>
      <c r="L30" s="134">
        <f t="shared" si="6"/>
        <v>0</v>
      </c>
      <c r="M30" s="134">
        <f t="shared" si="6"/>
        <v>30.157157499145882</v>
      </c>
      <c r="N30" s="156"/>
      <c r="O30" s="79"/>
    </row>
    <row r="31" spans="1:15" ht="15.75" thickTop="1">
      <c r="A31" s="160"/>
      <c r="B31" s="160"/>
      <c r="C31" s="160"/>
      <c r="D31" s="160"/>
      <c r="E31" s="160"/>
      <c r="F31" s="160"/>
      <c r="G31" s="160"/>
      <c r="H31" s="160"/>
      <c r="I31" s="160"/>
      <c r="J31" s="160"/>
      <c r="K31" s="160"/>
      <c r="L31" s="160"/>
      <c r="M31" s="160"/>
      <c r="N31" s="160"/>
    </row>
    <row r="32" spans="1:15">
      <c r="A32" s="69" t="s">
        <v>24</v>
      </c>
      <c r="B32" s="69" t="s">
        <v>33</v>
      </c>
      <c r="C32" s="161"/>
      <c r="D32" s="161"/>
      <c r="E32" s="161"/>
      <c r="F32" s="161"/>
      <c r="G32" s="161"/>
      <c r="H32" s="161"/>
      <c r="I32" s="69" t="s">
        <v>66</v>
      </c>
      <c r="J32" s="161"/>
      <c r="K32" s="161"/>
      <c r="L32" s="161"/>
      <c r="M32" s="161"/>
      <c r="N32" s="161"/>
    </row>
    <row r="33" spans="1:15">
      <c r="A33" s="69"/>
      <c r="B33" s="69" t="s">
        <v>34</v>
      </c>
      <c r="C33" s="161"/>
      <c r="D33" s="161"/>
      <c r="E33" s="161"/>
      <c r="F33" s="161"/>
      <c r="G33" s="161"/>
      <c r="H33" s="161"/>
      <c r="I33" s="69" t="s">
        <v>67</v>
      </c>
      <c r="J33" s="161"/>
      <c r="K33" s="161"/>
      <c r="L33" s="161"/>
      <c r="M33" s="161"/>
      <c r="N33" s="161"/>
    </row>
    <row r="34" spans="1:15">
      <c r="A34" s="69"/>
      <c r="B34" s="69" t="s">
        <v>35</v>
      </c>
      <c r="C34" s="161"/>
      <c r="D34" s="161"/>
      <c r="E34" s="161"/>
      <c r="F34" s="161"/>
      <c r="G34" s="161"/>
      <c r="H34" s="161"/>
      <c r="I34" s="69" t="s">
        <v>68</v>
      </c>
      <c r="J34" s="161"/>
      <c r="K34" s="161"/>
      <c r="L34" s="161"/>
      <c r="M34" s="161"/>
      <c r="N34" s="161"/>
    </row>
    <row r="35" spans="1:15">
      <c r="A35" s="69"/>
      <c r="B35" s="69" t="s">
        <v>36</v>
      </c>
      <c r="C35" s="161"/>
      <c r="D35" s="161"/>
      <c r="E35" s="161"/>
      <c r="F35" s="161"/>
      <c r="G35" s="161"/>
      <c r="H35" s="161"/>
      <c r="I35" s="69" t="s">
        <v>69</v>
      </c>
      <c r="J35" s="161"/>
      <c r="K35" s="161"/>
      <c r="L35" s="161"/>
      <c r="M35" s="161"/>
      <c r="N35" s="161"/>
    </row>
    <row r="36" spans="1:15">
      <c r="A36" s="70"/>
      <c r="B36" s="161"/>
      <c r="C36" s="161" t="s">
        <v>0</v>
      </c>
      <c r="D36" s="161" t="s">
        <v>0</v>
      </c>
      <c r="E36" s="161" t="s">
        <v>0</v>
      </c>
      <c r="F36" s="161"/>
      <c r="G36" s="161"/>
      <c r="H36" s="161"/>
      <c r="I36" s="69"/>
      <c r="J36" s="161"/>
      <c r="K36" s="161"/>
      <c r="L36" s="161"/>
      <c r="M36" s="161"/>
      <c r="N36" s="161"/>
      <c r="O36" s="71"/>
    </row>
    <row r="37" spans="1:15">
      <c r="A37" s="71"/>
      <c r="C37" s="72" t="s">
        <v>0</v>
      </c>
      <c r="D37" s="72" t="s">
        <v>0</v>
      </c>
      <c r="E37" s="72" t="s">
        <v>0</v>
      </c>
    </row>
    <row r="38" spans="1:15">
      <c r="A38" s="71"/>
      <c r="C38" s="72" t="s">
        <v>0</v>
      </c>
      <c r="D38" s="72" t="s">
        <v>0</v>
      </c>
      <c r="E38" s="72" t="s">
        <v>0</v>
      </c>
    </row>
    <row r="40" spans="1:15" ht="23.25">
      <c r="B40" s="179"/>
      <c r="C40" s="179"/>
      <c r="D40" s="179"/>
      <c r="E40" s="179"/>
      <c r="F40" s="179"/>
      <c r="G40" s="179"/>
      <c r="H40" s="179"/>
    </row>
  </sheetData>
  <phoneticPr fontId="0" type="noConversion"/>
  <pageMargins left="0.5" right="0.5" top="0.5" bottom="0.5" header="0" footer="0"/>
  <pageSetup scale="81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O40"/>
  <sheetViews>
    <sheetView showOutlineSymbols="0" zoomScale="87" zoomScaleNormal="87" workbookViewId="0">
      <selection activeCell="G36" sqref="G36"/>
    </sheetView>
  </sheetViews>
  <sheetFormatPr defaultColWidth="9.6640625" defaultRowHeight="15"/>
  <cols>
    <col min="1" max="1" width="15.6640625" style="1" customWidth="1"/>
    <col min="2" max="14" width="8.6640625" style="1" customWidth="1"/>
    <col min="15" max="15" width="3.77734375" style="1" customWidth="1"/>
    <col min="16" max="16" width="9.6640625" style="1" customWidth="1"/>
    <col min="17" max="17" width="43.77734375" style="1" customWidth="1"/>
    <col min="18" max="16384" width="9.6640625" style="1"/>
  </cols>
  <sheetData>
    <row r="1" spans="1:15">
      <c r="A1" s="124" t="s">
        <v>0</v>
      </c>
      <c r="B1" s="124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</row>
    <row r="2" spans="1:15" ht="15.75">
      <c r="A2" s="4" t="s">
        <v>1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</row>
    <row r="3" spans="1:15" ht="18">
      <c r="A3" s="4" t="s">
        <v>2</v>
      </c>
      <c r="B3" s="125"/>
      <c r="C3" s="125"/>
      <c r="D3" s="125"/>
      <c r="E3" s="125"/>
      <c r="F3" s="5" t="s">
        <v>49</v>
      </c>
      <c r="G3" s="125"/>
      <c r="H3" s="125"/>
      <c r="I3" s="125"/>
      <c r="J3" s="125"/>
      <c r="K3" s="125"/>
      <c r="L3" s="125"/>
      <c r="M3" s="125"/>
      <c r="N3" s="125"/>
    </row>
    <row r="4" spans="1:15" ht="18">
      <c r="A4" s="4" t="s">
        <v>3</v>
      </c>
      <c r="B4" s="125"/>
      <c r="C4" s="125"/>
      <c r="D4" s="125"/>
      <c r="E4" s="125"/>
      <c r="F4" s="5" t="s">
        <v>50</v>
      </c>
      <c r="G4" s="125"/>
      <c r="H4" s="125"/>
      <c r="I4" s="125"/>
      <c r="J4" s="125"/>
      <c r="K4" s="125"/>
      <c r="L4" s="125"/>
      <c r="M4" s="125"/>
      <c r="N4" s="125"/>
    </row>
    <row r="5" spans="1:15" ht="18">
      <c r="A5" s="125"/>
      <c r="B5" s="125"/>
      <c r="C5" s="125"/>
      <c r="D5" s="125"/>
      <c r="E5" s="125"/>
      <c r="F5" s="5" t="s">
        <v>51</v>
      </c>
      <c r="G5" s="125"/>
      <c r="H5" s="125"/>
      <c r="I5" s="125"/>
      <c r="J5" s="125"/>
      <c r="K5" s="125"/>
      <c r="L5" s="125"/>
      <c r="M5" s="125"/>
      <c r="N5" s="125"/>
    </row>
    <row r="6" spans="1:15" ht="30">
      <c r="A6" s="125"/>
      <c r="B6" s="125"/>
      <c r="C6" s="125"/>
      <c r="D6" s="6" t="s">
        <v>41</v>
      </c>
      <c r="E6" s="125"/>
      <c r="F6" s="125"/>
      <c r="G6" s="125"/>
      <c r="H6" s="125"/>
      <c r="I6" s="125"/>
      <c r="J6" s="125"/>
      <c r="K6" s="125"/>
      <c r="L6" s="125"/>
      <c r="M6" s="125"/>
      <c r="N6" s="125"/>
    </row>
    <row r="7" spans="1:15">
      <c r="A7" s="124"/>
      <c r="B7" s="215"/>
      <c r="C7" s="215"/>
      <c r="D7" s="215"/>
      <c r="E7" s="215"/>
      <c r="F7" s="215"/>
      <c r="G7" s="215"/>
      <c r="H7" s="215"/>
      <c r="I7" s="215"/>
      <c r="J7" s="215"/>
      <c r="K7" s="215"/>
      <c r="L7" s="215"/>
      <c r="M7" s="215"/>
      <c r="N7" s="124"/>
    </row>
    <row r="8" spans="1:15" ht="18">
      <c r="A8" s="8" t="s">
        <v>4</v>
      </c>
      <c r="B8" s="215" t="s">
        <v>89</v>
      </c>
      <c r="C8" s="215"/>
      <c r="D8" s="215"/>
      <c r="E8" s="215"/>
      <c r="F8" s="215"/>
      <c r="G8" s="204" t="s">
        <v>56</v>
      </c>
      <c r="H8" s="215"/>
      <c r="I8" s="215" t="s">
        <v>91</v>
      </c>
      <c r="J8" s="215"/>
      <c r="K8" s="215"/>
      <c r="L8" s="215"/>
      <c r="M8" s="215"/>
      <c r="N8" s="124"/>
    </row>
    <row r="9" spans="1:15" ht="18">
      <c r="A9" s="10" t="s">
        <v>5</v>
      </c>
      <c r="B9" s="216" t="s">
        <v>26</v>
      </c>
      <c r="C9" s="216"/>
      <c r="D9" s="216"/>
      <c r="E9" s="216"/>
      <c r="F9" s="216"/>
      <c r="G9" s="206" t="s">
        <v>57</v>
      </c>
      <c r="H9" s="216"/>
      <c r="I9" s="216"/>
      <c r="J9" s="216"/>
      <c r="K9" s="240">
        <f>'cout ne'!K9+sup!K9+'frnk pmp'!K9+nap!K9+frnklin!K9</f>
        <v>19688</v>
      </c>
      <c r="L9" s="216"/>
      <c r="M9" s="206" t="s">
        <v>77</v>
      </c>
      <c r="N9" s="112">
        <v>2023</v>
      </c>
    </row>
    <row r="10" spans="1:15" ht="18.75" thickBot="1">
      <c r="A10" s="10" t="s">
        <v>6</v>
      </c>
      <c r="B10" s="216" t="s">
        <v>90</v>
      </c>
      <c r="C10" s="216"/>
      <c r="D10" s="216"/>
      <c r="E10" s="216"/>
      <c r="F10" s="216"/>
      <c r="G10" s="206" t="s">
        <v>58</v>
      </c>
      <c r="H10" s="216"/>
      <c r="I10" s="216"/>
      <c r="J10" s="216"/>
      <c r="K10" s="216"/>
      <c r="L10" s="216"/>
      <c r="M10" s="216"/>
      <c r="N10" s="126"/>
    </row>
    <row r="11" spans="1:15" ht="16.5" thickTop="1" thickBot="1">
      <c r="A11" s="127" t="s">
        <v>7</v>
      </c>
      <c r="B11" s="217" t="s">
        <v>28</v>
      </c>
      <c r="C11" s="217" t="s">
        <v>37</v>
      </c>
      <c r="D11" s="217" t="s">
        <v>42</v>
      </c>
      <c r="E11" s="217" t="s">
        <v>46</v>
      </c>
      <c r="F11" s="217" t="s">
        <v>52</v>
      </c>
      <c r="G11" s="217" t="s">
        <v>59</v>
      </c>
      <c r="H11" s="217" t="s">
        <v>61</v>
      </c>
      <c r="I11" s="217" t="s">
        <v>64</v>
      </c>
      <c r="J11" s="217" t="s">
        <v>70</v>
      </c>
      <c r="K11" s="217" t="s">
        <v>71</v>
      </c>
      <c r="L11" s="217" t="s">
        <v>75</v>
      </c>
      <c r="M11" s="217" t="s">
        <v>78</v>
      </c>
      <c r="N11" s="127" t="s">
        <v>79</v>
      </c>
      <c r="O11" s="16"/>
    </row>
    <row r="12" spans="1:15" ht="15.75" thickTop="1">
      <c r="A12" s="17"/>
      <c r="B12" s="208" t="s">
        <v>29</v>
      </c>
      <c r="C12" s="208" t="s">
        <v>38</v>
      </c>
      <c r="D12" s="208" t="s">
        <v>43</v>
      </c>
      <c r="E12" s="208"/>
      <c r="F12" s="208"/>
      <c r="G12" s="208"/>
      <c r="H12" s="208"/>
      <c r="I12" s="208"/>
      <c r="J12" s="208"/>
      <c r="K12" s="208"/>
      <c r="L12" s="209"/>
      <c r="M12" s="209"/>
      <c r="N12" s="17"/>
      <c r="O12" s="16"/>
    </row>
    <row r="13" spans="1:15">
      <c r="A13" s="128"/>
      <c r="B13" s="210" t="s">
        <v>30</v>
      </c>
      <c r="C13" s="210" t="s">
        <v>30</v>
      </c>
      <c r="D13" s="210" t="s">
        <v>44</v>
      </c>
      <c r="E13" s="210" t="s">
        <v>47</v>
      </c>
      <c r="F13" s="210" t="s">
        <v>53</v>
      </c>
      <c r="G13" s="210" t="s">
        <v>53</v>
      </c>
      <c r="H13" s="210" t="s">
        <v>43</v>
      </c>
      <c r="I13" s="210" t="s">
        <v>65</v>
      </c>
      <c r="J13" s="210" t="s">
        <v>65</v>
      </c>
      <c r="K13" s="210" t="s">
        <v>72</v>
      </c>
      <c r="L13" s="211"/>
      <c r="M13" s="211"/>
      <c r="N13" s="48" t="s">
        <v>85</v>
      </c>
      <c r="O13" s="16"/>
    </row>
    <row r="14" spans="1:15">
      <c r="A14" s="22" t="s">
        <v>8</v>
      </c>
      <c r="B14" s="210" t="s">
        <v>31</v>
      </c>
      <c r="C14" s="210" t="s">
        <v>39</v>
      </c>
      <c r="D14" s="210" t="s">
        <v>45</v>
      </c>
      <c r="E14" s="210" t="s">
        <v>48</v>
      </c>
      <c r="F14" s="210" t="s">
        <v>54</v>
      </c>
      <c r="G14" s="210" t="s">
        <v>54</v>
      </c>
      <c r="H14" s="210" t="s">
        <v>44</v>
      </c>
      <c r="I14" s="210" t="s">
        <v>55</v>
      </c>
      <c r="J14" s="210" t="s">
        <v>60</v>
      </c>
      <c r="K14" s="212" t="s">
        <v>92</v>
      </c>
      <c r="L14" s="212" t="s">
        <v>30</v>
      </c>
      <c r="M14" s="212"/>
      <c r="N14" s="22" t="s">
        <v>80</v>
      </c>
      <c r="O14" s="16"/>
    </row>
    <row r="15" spans="1:15">
      <c r="A15" s="118"/>
      <c r="B15" s="220" t="s">
        <v>32</v>
      </c>
      <c r="C15" s="220" t="s">
        <v>40</v>
      </c>
      <c r="D15" s="220" t="s">
        <v>32</v>
      </c>
      <c r="E15" s="220"/>
      <c r="F15" s="220" t="s">
        <v>55</v>
      </c>
      <c r="G15" s="220" t="s">
        <v>60</v>
      </c>
      <c r="H15" s="220" t="s">
        <v>62</v>
      </c>
      <c r="I15" s="221"/>
      <c r="J15" s="220"/>
      <c r="K15" s="222" t="s">
        <v>93</v>
      </c>
      <c r="L15" s="220" t="s">
        <v>76</v>
      </c>
      <c r="M15" s="220" t="s">
        <v>21</v>
      </c>
      <c r="N15" s="116" t="s">
        <v>81</v>
      </c>
      <c r="O15" s="16"/>
    </row>
    <row r="16" spans="1:15">
      <c r="A16" s="129" t="s">
        <v>9</v>
      </c>
      <c r="B16" s="169">
        <f>frnklin!B16+'frnk pmp'!B16+nap!B16+sup!B16+'cout ne'!B16</f>
        <v>0</v>
      </c>
      <c r="C16" s="195">
        <f>frnklin!C16+'frnk pmp'!C16+nap!C16+sup!C16+'cout ne'!C16</f>
        <v>0</v>
      </c>
      <c r="D16" s="195">
        <f>frnklin!D16+'frnk pmp'!D16+nap!D16+sup!D16+'cout ne'!D16</f>
        <v>0</v>
      </c>
      <c r="E16" s="196">
        <f t="shared" ref="E16:E27" si="0">B16+C16-D16</f>
        <v>0</v>
      </c>
      <c r="F16" s="169">
        <f>frnklin!F16+'frnk pmp'!F16+nap!F16+sup!F16+'cout ne'!F16</f>
        <v>0</v>
      </c>
      <c r="G16" s="196">
        <f t="shared" ref="G16:G28" si="1">E16-F16-H16-K16</f>
        <v>0</v>
      </c>
      <c r="H16" s="169">
        <f>frnklin!H16+'frnk pmp'!H16+nap!H16+sup!H16+'cout ne'!H16</f>
        <v>0</v>
      </c>
      <c r="I16" s="195">
        <f>frnklin!I16+'frnk pmp'!I16+nap!I16+sup!I16+'cout ne'!I16</f>
        <v>0</v>
      </c>
      <c r="J16" s="196">
        <f t="shared" ref="J16:J28" si="2">H16-I16-L16</f>
        <v>0</v>
      </c>
      <c r="K16" s="195">
        <f>frnklin!K16+'frnk pmp'!K16+nap!K16+sup!K16+'cout ne'!K16</f>
        <v>0</v>
      </c>
      <c r="L16" s="195">
        <f>frnklin!L16+'frnk pmp'!L16+nap!L16+sup!L16+'cout ne'!L16</f>
        <v>0</v>
      </c>
      <c r="M16" s="196">
        <f t="shared" ref="M16:M27" si="3">SUM(K16:L16)</f>
        <v>0</v>
      </c>
      <c r="N16" s="129">
        <f t="shared" ref="N16:N28" si="4">ROUND(+M16/$K$9,3)</f>
        <v>0</v>
      </c>
      <c r="O16" s="16"/>
    </row>
    <row r="17" spans="1:15">
      <c r="A17" s="129" t="s">
        <v>10</v>
      </c>
      <c r="B17" s="169">
        <f>frnklin!B17+'frnk pmp'!B17+nap!B17+sup!B17+'cout ne'!B17</f>
        <v>0</v>
      </c>
      <c r="C17" s="195">
        <f>frnklin!C17+'frnk pmp'!C17+nap!C17+sup!C17+'cout ne'!C17</f>
        <v>0</v>
      </c>
      <c r="D17" s="195">
        <f>frnklin!D17+'frnk pmp'!D17+nap!D17+sup!D17+'cout ne'!D17</f>
        <v>0</v>
      </c>
      <c r="E17" s="196">
        <f t="shared" si="0"/>
        <v>0</v>
      </c>
      <c r="F17" s="169">
        <f>frnklin!F17+'frnk pmp'!F17+nap!F17+sup!F17+'cout ne'!F17</f>
        <v>0</v>
      </c>
      <c r="G17" s="196">
        <f t="shared" si="1"/>
        <v>0</v>
      </c>
      <c r="H17" s="169">
        <f>frnklin!H17+'frnk pmp'!H17+nap!H17+sup!H17+'cout ne'!H17</f>
        <v>0</v>
      </c>
      <c r="I17" s="195">
        <f>frnklin!I17+'frnk pmp'!I17+nap!I17+sup!I17+'cout ne'!I17</f>
        <v>0</v>
      </c>
      <c r="J17" s="196">
        <f t="shared" si="2"/>
        <v>0</v>
      </c>
      <c r="K17" s="195">
        <f>frnklin!K17+'frnk pmp'!K17+nap!K17+sup!K17+'cout ne'!K17</f>
        <v>0</v>
      </c>
      <c r="L17" s="195">
        <f>frnklin!L17+'frnk pmp'!L17+nap!L17+sup!L17+'cout ne'!L17</f>
        <v>0</v>
      </c>
      <c r="M17" s="196">
        <f t="shared" si="3"/>
        <v>0</v>
      </c>
      <c r="N17" s="129">
        <f t="shared" si="4"/>
        <v>0</v>
      </c>
      <c r="O17" s="16"/>
    </row>
    <row r="18" spans="1:15">
      <c r="A18" s="129" t="s">
        <v>11</v>
      </c>
      <c r="B18" s="169">
        <f>frnklin!B18+'frnk pmp'!B18+nap!B18+sup!B18+'cout ne'!B18</f>
        <v>0</v>
      </c>
      <c r="C18" s="195">
        <f>frnklin!C18+'frnk pmp'!C18+nap!C18+sup!C18+'cout ne'!C18</f>
        <v>0</v>
      </c>
      <c r="D18" s="195">
        <f>frnklin!D18+'frnk pmp'!D18+nap!D18+sup!D18+'cout ne'!D18</f>
        <v>0</v>
      </c>
      <c r="E18" s="196">
        <f t="shared" si="0"/>
        <v>0</v>
      </c>
      <c r="F18" s="169">
        <f>frnklin!F18+'frnk pmp'!F18+nap!F18+sup!F18+'cout ne'!F18</f>
        <v>0</v>
      </c>
      <c r="G18" s="196">
        <f t="shared" si="1"/>
        <v>0</v>
      </c>
      <c r="H18" s="169">
        <f>frnklin!H18+'frnk pmp'!H18+nap!H18+sup!H18+'cout ne'!H18</f>
        <v>0</v>
      </c>
      <c r="I18" s="195">
        <f>frnklin!I18+'frnk pmp'!I18+nap!I18+sup!I18+'cout ne'!I18</f>
        <v>0</v>
      </c>
      <c r="J18" s="196">
        <f t="shared" si="2"/>
        <v>0</v>
      </c>
      <c r="K18" s="195">
        <f>frnklin!K18+'frnk pmp'!K18+nap!K18+sup!K18+'cout ne'!K18</f>
        <v>0</v>
      </c>
      <c r="L18" s="195">
        <f>frnklin!L18+'frnk pmp'!L18+nap!L18+sup!L18+'cout ne'!L18</f>
        <v>0</v>
      </c>
      <c r="M18" s="196">
        <f t="shared" si="3"/>
        <v>0</v>
      </c>
      <c r="N18" s="129">
        <f t="shared" si="4"/>
        <v>0</v>
      </c>
      <c r="O18" s="16"/>
    </row>
    <row r="19" spans="1:15">
      <c r="A19" s="129" t="s">
        <v>12</v>
      </c>
      <c r="B19" s="169">
        <f>frnklin!B19+'frnk pmp'!B19+nap!B19+sup!B19+'cout ne'!B19</f>
        <v>0</v>
      </c>
      <c r="C19" s="195">
        <f>frnklin!C19+'frnk pmp'!C19+nap!C19+sup!C19+'cout ne'!C19</f>
        <v>0</v>
      </c>
      <c r="D19" s="195">
        <f>frnklin!D19+'frnk pmp'!D19+nap!D19+sup!D19+'cout ne'!D19</f>
        <v>0</v>
      </c>
      <c r="E19" s="196">
        <f t="shared" si="0"/>
        <v>0</v>
      </c>
      <c r="F19" s="169">
        <f>frnklin!F19+'frnk pmp'!F19+nap!F19+sup!F19+'cout ne'!F19</f>
        <v>0</v>
      </c>
      <c r="G19" s="196">
        <f t="shared" si="1"/>
        <v>0</v>
      </c>
      <c r="H19" s="169">
        <f>frnklin!H19+'frnk pmp'!H19+nap!H19+sup!H19+'cout ne'!H19</f>
        <v>0</v>
      </c>
      <c r="I19" s="195">
        <f>frnklin!I19+'frnk pmp'!I19+nap!I19+sup!I19+'cout ne'!I19</f>
        <v>0</v>
      </c>
      <c r="J19" s="196">
        <f t="shared" si="2"/>
        <v>0</v>
      </c>
      <c r="K19" s="195">
        <f>frnklin!K19+'frnk pmp'!K19+nap!K19+sup!K19+'cout ne'!K19</f>
        <v>0</v>
      </c>
      <c r="L19" s="195">
        <f>frnklin!L19+'frnk pmp'!L19+nap!L19+sup!L19+'cout ne'!L19</f>
        <v>0</v>
      </c>
      <c r="M19" s="196">
        <f t="shared" si="3"/>
        <v>0</v>
      </c>
      <c r="N19" s="129">
        <f t="shared" si="4"/>
        <v>0</v>
      </c>
      <c r="O19" s="16"/>
    </row>
    <row r="20" spans="1:15">
      <c r="A20" s="129" t="s">
        <v>13</v>
      </c>
      <c r="B20" s="169">
        <f>frnklin!B20+'frnk pmp'!B20+nap!B20+sup!B20+'cout ne'!B20</f>
        <v>0</v>
      </c>
      <c r="C20" s="195">
        <f>frnklin!C20+'frnk pmp'!C20+nap!C20+sup!C20+'cout ne'!C20</f>
        <v>0</v>
      </c>
      <c r="D20" s="195">
        <f>frnklin!D20+'frnk pmp'!D20+nap!D20+sup!D20+'cout ne'!D20</f>
        <v>0</v>
      </c>
      <c r="E20" s="196">
        <f t="shared" si="0"/>
        <v>0</v>
      </c>
      <c r="F20" s="169">
        <f>frnklin!F20+'frnk pmp'!F20+nap!F20+sup!F20+'cout ne'!F20</f>
        <v>0</v>
      </c>
      <c r="G20" s="196">
        <f t="shared" si="1"/>
        <v>0</v>
      </c>
      <c r="H20" s="169">
        <f>frnklin!H20+'frnk pmp'!H20+nap!H20+sup!H20+'cout ne'!H20</f>
        <v>0</v>
      </c>
      <c r="I20" s="195">
        <f>frnklin!I20+'frnk pmp'!I20+nap!I20+sup!I20+'cout ne'!I20</f>
        <v>0</v>
      </c>
      <c r="J20" s="196">
        <f t="shared" si="2"/>
        <v>0</v>
      </c>
      <c r="K20" s="195">
        <f>frnklin!K20+'frnk pmp'!K20+nap!K20+sup!K20+'cout ne'!K20</f>
        <v>0</v>
      </c>
      <c r="L20" s="195">
        <f>frnklin!L20+'frnk pmp'!L20+nap!L20+sup!L20+'cout ne'!L20</f>
        <v>0</v>
      </c>
      <c r="M20" s="196">
        <f t="shared" si="3"/>
        <v>0</v>
      </c>
      <c r="N20" s="129">
        <f t="shared" si="4"/>
        <v>0</v>
      </c>
      <c r="O20" s="16"/>
    </row>
    <row r="21" spans="1:15">
      <c r="A21" s="129" t="s">
        <v>14</v>
      </c>
      <c r="B21" s="169">
        <f>frnklin!B21+'frnk pmp'!B21+nap!B21+sup!B21+'cout ne'!B21</f>
        <v>7753</v>
      </c>
      <c r="C21" s="195">
        <f>frnklin!C21+'frnk pmp'!C21+nap!C21+sup!C21+'cout ne'!C21</f>
        <v>0</v>
      </c>
      <c r="D21" s="195">
        <f>frnklin!D21+'frnk pmp'!D21+nap!D21+sup!D21+'cout ne'!D21</f>
        <v>0</v>
      </c>
      <c r="E21" s="196">
        <f t="shared" si="0"/>
        <v>7753</v>
      </c>
      <c r="F21" s="169">
        <f>frnklin!F21+'frnk pmp'!F21+nap!F21+sup!F21+'cout ne'!F21</f>
        <v>469</v>
      </c>
      <c r="G21" s="196">
        <f t="shared" si="1"/>
        <v>6284</v>
      </c>
      <c r="H21" s="169">
        <f>frnklin!H21+'frnk pmp'!H21+nap!H21+sup!H21+'cout ne'!H21</f>
        <v>0</v>
      </c>
      <c r="I21" s="195">
        <f>frnklin!I21+'frnk pmp'!I21+nap!I21+sup!I21+'cout ne'!I21</f>
        <v>0</v>
      </c>
      <c r="J21" s="196">
        <f t="shared" si="2"/>
        <v>0</v>
      </c>
      <c r="K21" s="195">
        <f>frnklin!K21+'frnk pmp'!K21+nap!K21+sup!K21+'cout ne'!K21</f>
        <v>1000</v>
      </c>
      <c r="L21" s="195">
        <f>frnklin!L21+'frnk pmp'!L21+nap!L21+sup!L21+'cout ne'!L21</f>
        <v>0</v>
      </c>
      <c r="M21" s="196">
        <f t="shared" si="3"/>
        <v>1000</v>
      </c>
      <c r="N21" s="129">
        <f t="shared" si="4"/>
        <v>5.0999999999999997E-2</v>
      </c>
      <c r="O21" s="16"/>
    </row>
    <row r="22" spans="1:15">
      <c r="A22" s="129" t="s">
        <v>15</v>
      </c>
      <c r="B22" s="169">
        <f>frnklin!B22+'frnk pmp'!B22+nap!B22+sup!B22+'cout ne'!B22</f>
        <v>13381</v>
      </c>
      <c r="C22" s="195">
        <f>frnklin!C22+'frnk pmp'!C22+nap!C22+sup!C22+'cout ne'!C22</f>
        <v>0</v>
      </c>
      <c r="D22" s="195">
        <f>frnklin!D22+'frnk pmp'!D22+nap!D22+sup!D22+'cout ne'!D22</f>
        <v>0</v>
      </c>
      <c r="E22" s="196">
        <f t="shared" si="0"/>
        <v>13381</v>
      </c>
      <c r="F22" s="169">
        <f>frnklin!F22+'frnk pmp'!F22+nap!F22+sup!F22+'cout ne'!F22</f>
        <v>1337</v>
      </c>
      <c r="G22" s="196">
        <f t="shared" si="1"/>
        <v>7880.2000000000007</v>
      </c>
      <c r="H22" s="169">
        <f>frnklin!H22+'frnk pmp'!H22+nap!H22+sup!H22+'cout ne'!H22</f>
        <v>0</v>
      </c>
      <c r="I22" s="195">
        <f>frnklin!I22+'frnk pmp'!I22+nap!I22+sup!I22+'cout ne'!I22</f>
        <v>0</v>
      </c>
      <c r="J22" s="196">
        <f t="shared" si="2"/>
        <v>0</v>
      </c>
      <c r="K22" s="195">
        <f>frnklin!K22+'frnk pmp'!K22+nap!K22+sup!K22+'cout ne'!K22</f>
        <v>4163.7999999999993</v>
      </c>
      <c r="L22" s="195">
        <f>frnklin!L22+'frnk pmp'!L22+nap!L22+sup!L22+'cout ne'!L22</f>
        <v>0</v>
      </c>
      <c r="M22" s="196">
        <f t="shared" si="3"/>
        <v>4163.7999999999993</v>
      </c>
      <c r="N22" s="129">
        <f t="shared" si="4"/>
        <v>0.21099999999999999</v>
      </c>
      <c r="O22" s="16"/>
    </row>
    <row r="23" spans="1:15">
      <c r="A23" s="129" t="s">
        <v>16</v>
      </c>
      <c r="B23" s="169">
        <f>frnklin!B23+'frnk pmp'!B23+nap!B23+sup!B23+'cout ne'!B23</f>
        <v>10323</v>
      </c>
      <c r="C23" s="195">
        <f>frnklin!C23+'frnk pmp'!C23+nap!C23+sup!C23+'cout ne'!C23</f>
        <v>0</v>
      </c>
      <c r="D23" s="195">
        <f>frnklin!D23+'frnk pmp'!D23+nap!D23+sup!D23+'cout ne'!D23</f>
        <v>0</v>
      </c>
      <c r="E23" s="196">
        <f t="shared" si="0"/>
        <v>10323</v>
      </c>
      <c r="F23" s="169">
        <f>frnklin!F23+'frnk pmp'!F23+nap!F23+sup!F23+'cout ne'!F23</f>
        <v>1206</v>
      </c>
      <c r="G23" s="196">
        <f t="shared" si="1"/>
        <v>4610.2000000000007</v>
      </c>
      <c r="H23" s="169">
        <f>frnklin!H23+'frnk pmp'!H23+nap!H23+sup!H23+'cout ne'!H23</f>
        <v>0</v>
      </c>
      <c r="I23" s="195">
        <f>frnklin!I23+'frnk pmp'!I23+nap!I23+sup!I23+'cout ne'!I23</f>
        <v>0</v>
      </c>
      <c r="J23" s="196">
        <f t="shared" si="2"/>
        <v>0</v>
      </c>
      <c r="K23" s="195">
        <f>frnklin!K23+'frnk pmp'!K23+nap!K23+sup!K23+'cout ne'!K23</f>
        <v>4506.7999999999993</v>
      </c>
      <c r="L23" s="195">
        <f>frnklin!L23+'frnk pmp'!L23+nap!L23+sup!L23+'cout ne'!L23</f>
        <v>0</v>
      </c>
      <c r="M23" s="196">
        <f t="shared" si="3"/>
        <v>4506.7999999999993</v>
      </c>
      <c r="N23" s="129">
        <f t="shared" si="4"/>
        <v>0.22900000000000001</v>
      </c>
      <c r="O23" s="16"/>
    </row>
    <row r="24" spans="1:15">
      <c r="A24" s="129" t="s">
        <v>17</v>
      </c>
      <c r="B24" s="169">
        <f>frnklin!B24+'frnk pmp'!B24+nap!B24+sup!B24+'cout ne'!B24</f>
        <v>3043</v>
      </c>
      <c r="C24" s="195">
        <f>frnklin!C24+'frnk pmp'!C24+nap!C24+sup!C24+'cout ne'!C24</f>
        <v>0</v>
      </c>
      <c r="D24" s="195">
        <f>frnklin!D24+'frnk pmp'!D24+nap!D24+sup!D24+'cout ne'!D24</f>
        <v>0</v>
      </c>
      <c r="E24" s="196">
        <f t="shared" si="0"/>
        <v>3043</v>
      </c>
      <c r="F24" s="169">
        <f>frnklin!F24+'frnk pmp'!F24+nap!F24+sup!F24+'cout ne'!F24</f>
        <v>474</v>
      </c>
      <c r="G24" s="196">
        <f t="shared" si="1"/>
        <v>597.40000000000009</v>
      </c>
      <c r="H24" s="169">
        <f>frnklin!H24+'frnk pmp'!H24+nap!H24+sup!H24+'cout ne'!H24</f>
        <v>0</v>
      </c>
      <c r="I24" s="195">
        <f>frnklin!I24+'frnk pmp'!I24+nap!I24+sup!I24+'cout ne'!I24</f>
        <v>0</v>
      </c>
      <c r="J24" s="196">
        <f t="shared" si="2"/>
        <v>0</v>
      </c>
      <c r="K24" s="195">
        <f>frnklin!K24+'frnk pmp'!K24+nap!K24+sup!K24+'cout ne'!K24</f>
        <v>1971.6</v>
      </c>
      <c r="L24" s="195">
        <f>frnklin!L24+'frnk pmp'!L24+nap!L24+sup!L24+'cout ne'!L24</f>
        <v>0</v>
      </c>
      <c r="M24" s="196">
        <f t="shared" si="3"/>
        <v>1971.6</v>
      </c>
      <c r="N24" s="129">
        <f t="shared" si="4"/>
        <v>0.1</v>
      </c>
      <c r="O24" s="16"/>
    </row>
    <row r="25" spans="1:15">
      <c r="A25" s="129" t="s">
        <v>18</v>
      </c>
      <c r="B25" s="169">
        <f>frnklin!B25+'frnk pmp'!B25+nap!B25+sup!B25+'cout ne'!B25</f>
        <v>0</v>
      </c>
      <c r="C25" s="195">
        <f>frnklin!C25+'frnk pmp'!C25+nap!C25+sup!C25+'cout ne'!C25</f>
        <v>0</v>
      </c>
      <c r="D25" s="195">
        <f>frnklin!D25+'frnk pmp'!D25+nap!D25+sup!D25+'cout ne'!D25</f>
        <v>0</v>
      </c>
      <c r="E25" s="196">
        <f t="shared" si="0"/>
        <v>0</v>
      </c>
      <c r="F25" s="169">
        <f>frnklin!F25+'frnk pmp'!F25+nap!F25+sup!F25+'cout ne'!F25</f>
        <v>0</v>
      </c>
      <c r="G25" s="196">
        <f t="shared" si="1"/>
        <v>0</v>
      </c>
      <c r="H25" s="169">
        <f>frnklin!H25+'frnk pmp'!H25+nap!H25+sup!H25+'cout ne'!H25</f>
        <v>0</v>
      </c>
      <c r="I25" s="195">
        <f>frnklin!I25+'frnk pmp'!I25+nap!I25+sup!I25+'cout ne'!I25</f>
        <v>0</v>
      </c>
      <c r="J25" s="196">
        <f t="shared" si="2"/>
        <v>0</v>
      </c>
      <c r="K25" s="195">
        <f>frnklin!K25+'frnk pmp'!K25+nap!K25+sup!K25+'cout ne'!K25</f>
        <v>0</v>
      </c>
      <c r="L25" s="195">
        <f>frnklin!L25+'frnk pmp'!L25+nap!L25+sup!L25+'cout ne'!L25</f>
        <v>0</v>
      </c>
      <c r="M25" s="196">
        <f t="shared" si="3"/>
        <v>0</v>
      </c>
      <c r="N25" s="129">
        <f t="shared" si="4"/>
        <v>0</v>
      </c>
      <c r="O25" s="16"/>
    </row>
    <row r="26" spans="1:15">
      <c r="A26" s="129" t="s">
        <v>19</v>
      </c>
      <c r="B26" s="169">
        <f>frnklin!B26+'frnk pmp'!B26+nap!B26+sup!B26+'cout ne'!B26</f>
        <v>0</v>
      </c>
      <c r="C26" s="195">
        <f>frnklin!C26+'frnk pmp'!C26+nap!C26+sup!C26+'cout ne'!C26</f>
        <v>0</v>
      </c>
      <c r="D26" s="195">
        <f>frnklin!D26+'frnk pmp'!D26+nap!D26+sup!D26+'cout ne'!D26</f>
        <v>0</v>
      </c>
      <c r="E26" s="196">
        <f t="shared" si="0"/>
        <v>0</v>
      </c>
      <c r="F26" s="169">
        <f>frnklin!F26+'frnk pmp'!F26+nap!F26+sup!F26+'cout ne'!F26</f>
        <v>0</v>
      </c>
      <c r="G26" s="196">
        <f t="shared" si="1"/>
        <v>0</v>
      </c>
      <c r="H26" s="169">
        <f>frnklin!H26+'frnk pmp'!H26+nap!H26+sup!H26+'cout ne'!H26</f>
        <v>0</v>
      </c>
      <c r="I26" s="195">
        <f>frnklin!I26+'frnk pmp'!I26+nap!I26+sup!I26+'cout ne'!I26</f>
        <v>0</v>
      </c>
      <c r="J26" s="196">
        <f t="shared" si="2"/>
        <v>0</v>
      </c>
      <c r="K26" s="195">
        <f>frnklin!K26+'frnk pmp'!K26+nap!K26+sup!K26+'cout ne'!K26</f>
        <v>0</v>
      </c>
      <c r="L26" s="195">
        <f>frnklin!L26+'frnk pmp'!L26+nap!L26+sup!L26+'cout ne'!L26</f>
        <v>0</v>
      </c>
      <c r="M26" s="196">
        <f t="shared" si="3"/>
        <v>0</v>
      </c>
      <c r="N26" s="129">
        <f t="shared" si="4"/>
        <v>0</v>
      </c>
      <c r="O26" s="16"/>
    </row>
    <row r="27" spans="1:15">
      <c r="A27" s="129" t="s">
        <v>20</v>
      </c>
      <c r="B27" s="169">
        <f>frnklin!B27+'frnk pmp'!B27+nap!B27+sup!B27+'cout ne'!B27</f>
        <v>0</v>
      </c>
      <c r="C27" s="195">
        <f>frnklin!C27+'frnk pmp'!C27+nap!C27+sup!C27+'cout ne'!C27</f>
        <v>0</v>
      </c>
      <c r="D27" s="195">
        <f>frnklin!D27+'frnk pmp'!D27+nap!D27+sup!D27+'cout ne'!D27</f>
        <v>0</v>
      </c>
      <c r="E27" s="196">
        <f t="shared" si="0"/>
        <v>0</v>
      </c>
      <c r="F27" s="169">
        <f>frnklin!F27+'frnk pmp'!F27+nap!F27+sup!F27+'cout ne'!F27</f>
        <v>0</v>
      </c>
      <c r="G27" s="196">
        <f t="shared" si="1"/>
        <v>0</v>
      </c>
      <c r="H27" s="169">
        <f>frnklin!H27+'frnk pmp'!H27+nap!H27+sup!H27+'cout ne'!H27</f>
        <v>0</v>
      </c>
      <c r="I27" s="195">
        <f>frnklin!I27+'frnk pmp'!I27+nap!I27+sup!I27+'cout ne'!I27</f>
        <v>0</v>
      </c>
      <c r="J27" s="196">
        <f t="shared" si="2"/>
        <v>0</v>
      </c>
      <c r="K27" s="195">
        <f>frnklin!K27+'frnk pmp'!K27+nap!K27+sup!K27+'cout ne'!K27</f>
        <v>0</v>
      </c>
      <c r="L27" s="195">
        <f>frnklin!L27+'frnk pmp'!L27+nap!L27+sup!L27+'cout ne'!L27</f>
        <v>0</v>
      </c>
      <c r="M27" s="196">
        <f t="shared" si="3"/>
        <v>0</v>
      </c>
      <c r="N27" s="129">
        <f t="shared" si="4"/>
        <v>0</v>
      </c>
      <c r="O27" s="16"/>
    </row>
    <row r="28" spans="1:15" ht="15.75" thickBot="1">
      <c r="A28" s="129" t="s">
        <v>21</v>
      </c>
      <c r="B28" s="144">
        <f>frnklin!B28+'frnk pmp'!B28+nap!B28+sup!B28+'cout ne'!B28</f>
        <v>34500</v>
      </c>
      <c r="C28" s="147">
        <f>SUM(C16:C27)</f>
        <v>0</v>
      </c>
      <c r="D28" s="147">
        <f>SUM(D16:D27)</f>
        <v>0</v>
      </c>
      <c r="E28" s="147">
        <f>SUM(E16:E27)</f>
        <v>34500</v>
      </c>
      <c r="F28" s="197">
        <f>frnklin!F28+'frnk pmp'!F28+nap!F28+sup!F28+'cout ne'!F28</f>
        <v>3486</v>
      </c>
      <c r="G28" s="147">
        <f t="shared" si="1"/>
        <v>19371.800000000003</v>
      </c>
      <c r="H28" s="197">
        <f>frnklin!H28+'frnk pmp'!H28+nap!H28+sup!H28+'cout ne'!H28</f>
        <v>0</v>
      </c>
      <c r="I28" s="147">
        <f>SUM(I16:I27)</f>
        <v>0</v>
      </c>
      <c r="J28" s="147">
        <f t="shared" si="2"/>
        <v>0</v>
      </c>
      <c r="K28" s="197">
        <f>frnklin!K28+'frnk pmp'!K28+nap!K28+sup!K28+'cout ne'!K28</f>
        <v>11642.199999999999</v>
      </c>
      <c r="L28" s="197">
        <f>frnklin!L28+'frnk pmp'!L28+nap!L28+sup!L28+'cout ne'!L28</f>
        <v>0</v>
      </c>
      <c r="M28" s="147">
        <f>SUM(M16:M27)</f>
        <v>11642.199999999999</v>
      </c>
      <c r="N28" s="132">
        <f t="shared" si="4"/>
        <v>0.59099999999999997</v>
      </c>
      <c r="O28" s="16"/>
    </row>
    <row r="29" spans="1:15" ht="15.75" thickTop="1">
      <c r="A29" s="127" t="s">
        <v>22</v>
      </c>
      <c r="B29" s="127"/>
      <c r="C29" s="127"/>
      <c r="D29" s="127"/>
      <c r="E29" s="133">
        <f t="shared" ref="E29:M29" si="5">ROUND(+E28/$K$9,2)</f>
        <v>1.75</v>
      </c>
      <c r="F29" s="133">
        <f t="shared" si="5"/>
        <v>0.18</v>
      </c>
      <c r="G29" s="133">
        <f t="shared" si="5"/>
        <v>0.98</v>
      </c>
      <c r="H29" s="133">
        <f t="shared" si="5"/>
        <v>0</v>
      </c>
      <c r="I29" s="133">
        <f t="shared" si="5"/>
        <v>0</v>
      </c>
      <c r="J29" s="133">
        <f t="shared" si="5"/>
        <v>0</v>
      </c>
      <c r="K29" s="133">
        <f t="shared" si="5"/>
        <v>0.59</v>
      </c>
      <c r="L29" s="133">
        <f t="shared" si="5"/>
        <v>0</v>
      </c>
      <c r="M29" s="133">
        <f t="shared" si="5"/>
        <v>0.59</v>
      </c>
      <c r="N29" s="127"/>
      <c r="O29" s="16"/>
    </row>
    <row r="30" spans="1:15" ht="15.75" thickBot="1">
      <c r="A30" s="129" t="s">
        <v>23</v>
      </c>
      <c r="B30" s="129"/>
      <c r="C30" s="129"/>
      <c r="D30" s="129"/>
      <c r="E30" s="134">
        <f t="shared" ref="E30:M30" si="6">E28/$E$28*100</f>
        <v>100</v>
      </c>
      <c r="F30" s="134">
        <f t="shared" si="6"/>
        <v>10.104347826086958</v>
      </c>
      <c r="G30" s="134">
        <f t="shared" si="6"/>
        <v>56.150144927536239</v>
      </c>
      <c r="H30" s="134">
        <f t="shared" si="6"/>
        <v>0</v>
      </c>
      <c r="I30" s="134">
        <f t="shared" si="6"/>
        <v>0</v>
      </c>
      <c r="J30" s="134">
        <f t="shared" si="6"/>
        <v>0</v>
      </c>
      <c r="K30" s="134">
        <f t="shared" si="6"/>
        <v>33.74550724637681</v>
      </c>
      <c r="L30" s="134">
        <f t="shared" si="6"/>
        <v>0</v>
      </c>
      <c r="M30" s="134">
        <f t="shared" si="6"/>
        <v>33.74550724637681</v>
      </c>
      <c r="N30" s="129"/>
      <c r="O30" s="16"/>
    </row>
    <row r="31" spans="1:15" ht="15.75" thickTop="1">
      <c r="A31" s="135"/>
      <c r="B31" s="135"/>
      <c r="C31" s="135"/>
      <c r="D31" s="135"/>
      <c r="E31" s="135"/>
      <c r="F31" s="135"/>
      <c r="G31" s="135"/>
      <c r="H31" s="135"/>
      <c r="I31" s="135"/>
      <c r="J31" s="135"/>
      <c r="K31" s="135"/>
      <c r="L31" s="135"/>
      <c r="M31" s="135"/>
      <c r="N31" s="135"/>
    </row>
    <row r="32" spans="1:15">
      <c r="A32" s="23" t="s">
        <v>24</v>
      </c>
      <c r="B32" s="23" t="s">
        <v>33</v>
      </c>
      <c r="C32" s="125"/>
      <c r="D32" s="125"/>
      <c r="E32" s="125"/>
      <c r="F32" s="125"/>
      <c r="G32" s="125"/>
      <c r="H32" s="125"/>
      <c r="I32" s="23" t="s">
        <v>66</v>
      </c>
      <c r="J32" s="125"/>
      <c r="K32" s="125"/>
      <c r="L32" s="125"/>
      <c r="M32" s="125"/>
      <c r="N32" s="125"/>
    </row>
    <row r="33" spans="1:15">
      <c r="A33" s="23"/>
      <c r="B33" s="23" t="s">
        <v>34</v>
      </c>
      <c r="C33" s="125"/>
      <c r="D33" s="125"/>
      <c r="E33" s="125"/>
      <c r="F33" s="125"/>
      <c r="G33" s="125"/>
      <c r="H33" s="125"/>
      <c r="I33" s="23" t="s">
        <v>67</v>
      </c>
      <c r="J33" s="125"/>
      <c r="K33" s="125"/>
      <c r="L33" s="125"/>
      <c r="M33" s="125"/>
      <c r="N33" s="125"/>
    </row>
    <row r="34" spans="1:15">
      <c r="A34" s="23"/>
      <c r="B34" s="23" t="s">
        <v>35</v>
      </c>
      <c r="C34" s="125"/>
      <c r="D34" s="125"/>
      <c r="E34" s="125"/>
      <c r="F34" s="125"/>
      <c r="G34" s="125"/>
      <c r="H34" s="125"/>
      <c r="I34" s="23" t="s">
        <v>68</v>
      </c>
      <c r="J34" s="125"/>
      <c r="K34" s="125"/>
      <c r="L34" s="125"/>
      <c r="M34" s="125"/>
      <c r="N34" s="125"/>
    </row>
    <row r="35" spans="1:15">
      <c r="A35" s="23"/>
      <c r="B35" s="23" t="s">
        <v>36</v>
      </c>
      <c r="C35" s="125"/>
      <c r="D35" s="125"/>
      <c r="E35" s="125"/>
      <c r="F35" s="125"/>
      <c r="G35" s="125"/>
      <c r="H35" s="125"/>
      <c r="I35" s="23" t="s">
        <v>69</v>
      </c>
      <c r="J35" s="125"/>
      <c r="K35" s="125"/>
      <c r="L35" s="125"/>
      <c r="M35" s="125"/>
      <c r="N35" s="125"/>
    </row>
    <row r="36" spans="1:15">
      <c r="A36" s="52"/>
      <c r="B36" s="124"/>
      <c r="C36" s="125" t="s">
        <v>0</v>
      </c>
      <c r="D36" s="125" t="s">
        <v>0</v>
      </c>
      <c r="E36" s="137" t="s">
        <v>0</v>
      </c>
      <c r="F36" s="124"/>
      <c r="G36" s="124"/>
      <c r="H36" s="125"/>
      <c r="I36" s="23"/>
      <c r="J36" s="125"/>
      <c r="K36" s="125"/>
      <c r="L36" s="125"/>
      <c r="M36" s="125"/>
      <c r="N36" s="125"/>
      <c r="O36" s="43"/>
    </row>
    <row r="37" spans="1:15">
      <c r="A37" s="124"/>
      <c r="B37" s="125"/>
      <c r="C37" s="125" t="s">
        <v>0</v>
      </c>
      <c r="D37" s="125" t="s">
        <v>0</v>
      </c>
      <c r="E37" s="138" t="s">
        <v>0</v>
      </c>
      <c r="F37" s="125"/>
      <c r="G37" s="125"/>
      <c r="H37" s="125"/>
      <c r="I37" s="125"/>
      <c r="J37" s="125"/>
      <c r="K37" s="125"/>
      <c r="L37" s="125"/>
      <c r="M37" s="125"/>
      <c r="N37" s="125"/>
    </row>
    <row r="38" spans="1:15">
      <c r="A38" s="7"/>
      <c r="C38" s="1" t="s">
        <v>0</v>
      </c>
      <c r="D38" s="1" t="s">
        <v>0</v>
      </c>
      <c r="E38" s="155" t="s">
        <v>0</v>
      </c>
    </row>
    <row r="40" spans="1:15" ht="23.25">
      <c r="B40" s="1" t="s">
        <v>0</v>
      </c>
      <c r="C40" s="177"/>
      <c r="D40" s="177"/>
      <c r="E40" s="177"/>
      <c r="F40" s="177"/>
      <c r="G40" s="177"/>
      <c r="H40" s="177"/>
    </row>
  </sheetData>
  <phoneticPr fontId="0" type="noConversion"/>
  <pageMargins left="0.5" right="0.5" top="0.5" bottom="0.5" header="0" footer="0"/>
  <pageSetup scale="81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O38"/>
  <sheetViews>
    <sheetView showOutlineSymbols="0" zoomScale="87" zoomScaleNormal="87" workbookViewId="0">
      <selection activeCell="K24" sqref="K24"/>
    </sheetView>
  </sheetViews>
  <sheetFormatPr defaultColWidth="9.6640625" defaultRowHeight="15"/>
  <cols>
    <col min="1" max="1" width="15.6640625" style="1" customWidth="1"/>
    <col min="2" max="14" width="8.6640625" style="1" customWidth="1"/>
    <col min="15" max="15" width="3.77734375" style="1" customWidth="1"/>
    <col min="16" max="16384" width="9.6640625" style="1"/>
  </cols>
  <sheetData>
    <row r="1" spans="1:15">
      <c r="A1" s="124" t="s">
        <v>0</v>
      </c>
      <c r="B1" s="124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</row>
    <row r="2" spans="1:15" ht="15.75">
      <c r="A2" s="4" t="s">
        <v>1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</row>
    <row r="3" spans="1:15" ht="18">
      <c r="A3" s="4" t="s">
        <v>2</v>
      </c>
      <c r="B3" s="125"/>
      <c r="C3" s="125"/>
      <c r="D3" s="125"/>
      <c r="E3" s="125"/>
      <c r="F3" s="5" t="s">
        <v>49</v>
      </c>
      <c r="G3" s="125"/>
      <c r="H3" s="125"/>
      <c r="I3" s="125"/>
      <c r="J3" s="125"/>
      <c r="K3" s="125"/>
      <c r="L3" s="125"/>
      <c r="M3" s="125"/>
      <c r="N3" s="125"/>
    </row>
    <row r="4" spans="1:15" ht="18">
      <c r="A4" s="4" t="s">
        <v>3</v>
      </c>
      <c r="B4" s="125"/>
      <c r="C4" s="125"/>
      <c r="D4" s="125"/>
      <c r="E4" s="125"/>
      <c r="F4" s="5" t="s">
        <v>50</v>
      </c>
      <c r="G4" s="125"/>
      <c r="H4" s="125"/>
      <c r="I4" s="125"/>
      <c r="J4" s="125"/>
      <c r="K4" s="125"/>
      <c r="L4" s="125"/>
      <c r="M4" s="125"/>
      <c r="N4" s="125"/>
    </row>
    <row r="5" spans="1:15" ht="18">
      <c r="A5" s="125"/>
      <c r="B5" s="125"/>
      <c r="C5" s="125"/>
      <c r="D5" s="125"/>
      <c r="E5" s="125"/>
      <c r="F5" s="5" t="s">
        <v>51</v>
      </c>
      <c r="G5" s="125"/>
      <c r="H5" s="125"/>
      <c r="I5" s="125"/>
      <c r="J5" s="125"/>
      <c r="K5" s="125"/>
      <c r="L5" s="125"/>
      <c r="M5" s="125"/>
      <c r="N5" s="125"/>
    </row>
    <row r="6" spans="1:15" ht="30">
      <c r="A6" s="125"/>
      <c r="B6" s="125"/>
      <c r="C6" s="125"/>
      <c r="D6" s="6" t="s">
        <v>41</v>
      </c>
      <c r="E6" s="125"/>
      <c r="F6" s="125"/>
      <c r="G6" s="125"/>
      <c r="H6" s="125"/>
      <c r="I6" s="125"/>
      <c r="J6" s="125"/>
      <c r="K6" s="125"/>
      <c r="L6" s="125"/>
      <c r="M6" s="125"/>
      <c r="N6" s="125"/>
    </row>
    <row r="7" spans="1:15">
      <c r="A7" s="124"/>
      <c r="B7" s="215"/>
      <c r="C7" s="215"/>
      <c r="D7" s="215"/>
      <c r="E7" s="215"/>
      <c r="F7" s="215"/>
      <c r="G7" s="215"/>
      <c r="H7" s="215"/>
      <c r="I7" s="215"/>
      <c r="J7" s="215"/>
      <c r="K7" s="215"/>
      <c r="L7" s="215"/>
      <c r="M7" s="215"/>
      <c r="N7" s="124"/>
    </row>
    <row r="8" spans="1:15" ht="18">
      <c r="A8" s="8" t="s">
        <v>4</v>
      </c>
      <c r="B8" s="215" t="s">
        <v>175</v>
      </c>
      <c r="C8" s="215"/>
      <c r="D8" s="215"/>
      <c r="E8" s="215"/>
      <c r="F8" s="215"/>
      <c r="G8" s="204" t="s">
        <v>56</v>
      </c>
      <c r="H8" s="215"/>
      <c r="I8" s="215" t="s">
        <v>91</v>
      </c>
      <c r="J8" s="215"/>
      <c r="K8" s="215"/>
      <c r="L8" s="215"/>
      <c r="M8" s="215"/>
      <c r="N8" s="124"/>
    </row>
    <row r="9" spans="1:15" ht="18">
      <c r="A9" s="10" t="s">
        <v>5</v>
      </c>
      <c r="B9" s="216" t="s">
        <v>26</v>
      </c>
      <c r="C9" s="216"/>
      <c r="D9" s="216"/>
      <c r="E9" s="216"/>
      <c r="F9" s="216"/>
      <c r="G9" s="206" t="s">
        <v>57</v>
      </c>
      <c r="H9" s="216"/>
      <c r="I9" s="216"/>
      <c r="J9" s="216"/>
      <c r="K9" s="240">
        <v>1368</v>
      </c>
      <c r="L9" s="216"/>
      <c r="M9" s="206" t="s">
        <v>77</v>
      </c>
      <c r="N9" s="112">
        <v>2023</v>
      </c>
    </row>
    <row r="10" spans="1:15" ht="18.75" thickBot="1">
      <c r="A10" s="10" t="s">
        <v>6</v>
      </c>
      <c r="B10" s="216" t="s">
        <v>87</v>
      </c>
      <c r="C10" s="216"/>
      <c r="D10" s="216"/>
      <c r="E10" s="216"/>
      <c r="F10" s="216"/>
      <c r="G10" s="206" t="s">
        <v>58</v>
      </c>
      <c r="H10" s="216"/>
      <c r="I10" s="216"/>
      <c r="J10" s="216"/>
      <c r="K10" s="216"/>
      <c r="L10" s="216"/>
      <c r="M10" s="216"/>
      <c r="N10" s="126"/>
    </row>
    <row r="11" spans="1:15" ht="16.5" thickTop="1" thickBot="1">
      <c r="A11" s="127" t="s">
        <v>7</v>
      </c>
      <c r="B11" s="217" t="s">
        <v>28</v>
      </c>
      <c r="C11" s="217" t="s">
        <v>37</v>
      </c>
      <c r="D11" s="217" t="s">
        <v>42</v>
      </c>
      <c r="E11" s="217" t="s">
        <v>46</v>
      </c>
      <c r="F11" s="217" t="s">
        <v>52</v>
      </c>
      <c r="G11" s="217" t="s">
        <v>59</v>
      </c>
      <c r="H11" s="217" t="s">
        <v>61</v>
      </c>
      <c r="I11" s="217" t="s">
        <v>64</v>
      </c>
      <c r="J11" s="217" t="s">
        <v>70</v>
      </c>
      <c r="K11" s="217" t="s">
        <v>71</v>
      </c>
      <c r="L11" s="217" t="s">
        <v>75</v>
      </c>
      <c r="M11" s="217" t="s">
        <v>78</v>
      </c>
      <c r="N11" s="127" t="s">
        <v>79</v>
      </c>
      <c r="O11" s="16"/>
    </row>
    <row r="12" spans="1:15" ht="15.75" thickTop="1">
      <c r="A12" s="17"/>
      <c r="B12" s="208" t="s">
        <v>29</v>
      </c>
      <c r="C12" s="208" t="s">
        <v>38</v>
      </c>
      <c r="D12" s="208" t="s">
        <v>43</v>
      </c>
      <c r="E12" s="208"/>
      <c r="F12" s="208"/>
      <c r="G12" s="208"/>
      <c r="H12" s="208"/>
      <c r="I12" s="208"/>
      <c r="J12" s="208"/>
      <c r="K12" s="208"/>
      <c r="L12" s="209"/>
      <c r="M12" s="209"/>
      <c r="N12" s="17"/>
      <c r="O12" s="16"/>
    </row>
    <row r="13" spans="1:15">
      <c r="A13" s="128"/>
      <c r="B13" s="210" t="s">
        <v>30</v>
      </c>
      <c r="C13" s="210" t="s">
        <v>30</v>
      </c>
      <c r="D13" s="210" t="s">
        <v>44</v>
      </c>
      <c r="E13" s="210" t="s">
        <v>47</v>
      </c>
      <c r="F13" s="210" t="s">
        <v>53</v>
      </c>
      <c r="G13" s="210" t="s">
        <v>53</v>
      </c>
      <c r="H13" s="210" t="s">
        <v>43</v>
      </c>
      <c r="I13" s="210" t="s">
        <v>65</v>
      </c>
      <c r="J13" s="210" t="s">
        <v>65</v>
      </c>
      <c r="K13" s="210" t="s">
        <v>72</v>
      </c>
      <c r="L13" s="211"/>
      <c r="M13" s="211"/>
      <c r="N13" s="22"/>
      <c r="O13" s="16"/>
    </row>
    <row r="14" spans="1:15">
      <c r="A14" s="22" t="s">
        <v>8</v>
      </c>
      <c r="B14" s="210" t="s">
        <v>31</v>
      </c>
      <c r="C14" s="210" t="s">
        <v>39</v>
      </c>
      <c r="D14" s="210" t="s">
        <v>45</v>
      </c>
      <c r="E14" s="210" t="s">
        <v>48</v>
      </c>
      <c r="F14" s="210" t="s">
        <v>54</v>
      </c>
      <c r="G14" s="210" t="s">
        <v>54</v>
      </c>
      <c r="H14" s="210" t="s">
        <v>44</v>
      </c>
      <c r="I14" s="210" t="s">
        <v>55</v>
      </c>
      <c r="J14" s="210" t="s">
        <v>60</v>
      </c>
      <c r="K14" s="212" t="s">
        <v>92</v>
      </c>
      <c r="L14" s="212" t="s">
        <v>30</v>
      </c>
      <c r="M14" s="212"/>
      <c r="N14" s="22" t="s">
        <v>80</v>
      </c>
      <c r="O14" s="16"/>
    </row>
    <row r="15" spans="1:15" ht="15.75" thickBot="1">
      <c r="A15" s="174"/>
      <c r="B15" s="218" t="s">
        <v>32</v>
      </c>
      <c r="C15" s="218" t="s">
        <v>40</v>
      </c>
      <c r="D15" s="218" t="s">
        <v>32</v>
      </c>
      <c r="E15" s="218"/>
      <c r="F15" s="218" t="s">
        <v>55</v>
      </c>
      <c r="G15" s="218" t="s">
        <v>60</v>
      </c>
      <c r="H15" s="218" t="s">
        <v>62</v>
      </c>
      <c r="I15" s="219"/>
      <c r="J15" s="218"/>
      <c r="K15" s="218" t="s">
        <v>93</v>
      </c>
      <c r="L15" s="218" t="s">
        <v>76</v>
      </c>
      <c r="M15" s="218" t="s">
        <v>21</v>
      </c>
      <c r="N15" s="173" t="s">
        <v>81</v>
      </c>
      <c r="O15" s="16"/>
    </row>
    <row r="16" spans="1:15">
      <c r="A16" s="129" t="s">
        <v>9</v>
      </c>
      <c r="B16" s="195">
        <v>0</v>
      </c>
      <c r="C16" s="195">
        <v>0</v>
      </c>
      <c r="D16" s="195">
        <v>0</v>
      </c>
      <c r="E16" s="196">
        <f t="shared" ref="E16:E27" si="0">B16+C16-D16</f>
        <v>0</v>
      </c>
      <c r="F16" s="168">
        <v>0</v>
      </c>
      <c r="G16" s="196">
        <f t="shared" ref="G16:G28" si="1">E16-F16-H16-K16</f>
        <v>0</v>
      </c>
      <c r="H16" s="168">
        <v>0</v>
      </c>
      <c r="I16" s="168">
        <v>0</v>
      </c>
      <c r="J16" s="196">
        <f t="shared" ref="J16:J28" si="2">H16-I16-L16</f>
        <v>0</v>
      </c>
      <c r="K16" s="168">
        <v>0</v>
      </c>
      <c r="L16" s="168">
        <v>0</v>
      </c>
      <c r="M16" s="196">
        <f t="shared" ref="M16:M27" si="3">SUM(K16:L16)</f>
        <v>0</v>
      </c>
      <c r="N16" s="129">
        <f t="shared" ref="N16:N28" si="4">ROUND(+M16/$K$9,3)</f>
        <v>0</v>
      </c>
      <c r="O16" s="16"/>
    </row>
    <row r="17" spans="1:15">
      <c r="A17" s="129" t="s">
        <v>10</v>
      </c>
      <c r="B17" s="195">
        <v>0</v>
      </c>
      <c r="C17" s="195">
        <v>0</v>
      </c>
      <c r="D17" s="195">
        <v>0</v>
      </c>
      <c r="E17" s="196">
        <f t="shared" si="0"/>
        <v>0</v>
      </c>
      <c r="F17" s="168">
        <v>0</v>
      </c>
      <c r="G17" s="196">
        <f t="shared" si="1"/>
        <v>0</v>
      </c>
      <c r="H17" s="168">
        <v>0</v>
      </c>
      <c r="I17" s="168">
        <v>0</v>
      </c>
      <c r="J17" s="196">
        <f t="shared" si="2"/>
        <v>0</v>
      </c>
      <c r="K17" s="168">
        <v>0</v>
      </c>
      <c r="L17" s="168">
        <v>0</v>
      </c>
      <c r="M17" s="196">
        <f t="shared" si="3"/>
        <v>0</v>
      </c>
      <c r="N17" s="129">
        <f t="shared" si="4"/>
        <v>0</v>
      </c>
      <c r="O17" s="16"/>
    </row>
    <row r="18" spans="1:15">
      <c r="A18" s="129" t="s">
        <v>11</v>
      </c>
      <c r="B18" s="195">
        <v>0</v>
      </c>
      <c r="C18" s="195">
        <v>0</v>
      </c>
      <c r="D18" s="195">
        <v>0</v>
      </c>
      <c r="E18" s="196">
        <f t="shared" si="0"/>
        <v>0</v>
      </c>
      <c r="F18" s="168">
        <v>0</v>
      </c>
      <c r="G18" s="196">
        <f t="shared" si="1"/>
        <v>0</v>
      </c>
      <c r="H18" s="168">
        <v>0</v>
      </c>
      <c r="I18" s="168">
        <v>0</v>
      </c>
      <c r="J18" s="196">
        <f t="shared" si="2"/>
        <v>0</v>
      </c>
      <c r="K18" s="168">
        <v>0</v>
      </c>
      <c r="L18" s="168">
        <v>0</v>
      </c>
      <c r="M18" s="196">
        <f t="shared" si="3"/>
        <v>0</v>
      </c>
      <c r="N18" s="129">
        <f t="shared" si="4"/>
        <v>0</v>
      </c>
      <c r="O18" s="16"/>
    </row>
    <row r="19" spans="1:15">
      <c r="A19" s="129" t="s">
        <v>12</v>
      </c>
      <c r="B19" s="195">
        <v>0</v>
      </c>
      <c r="C19" s="195">
        <v>0</v>
      </c>
      <c r="D19" s="195">
        <v>0</v>
      </c>
      <c r="E19" s="196">
        <f t="shared" si="0"/>
        <v>0</v>
      </c>
      <c r="F19" s="168">
        <v>0</v>
      </c>
      <c r="G19" s="196">
        <f t="shared" si="1"/>
        <v>0</v>
      </c>
      <c r="H19" s="168">
        <v>0</v>
      </c>
      <c r="I19" s="168">
        <v>0</v>
      </c>
      <c r="J19" s="196">
        <f t="shared" si="2"/>
        <v>0</v>
      </c>
      <c r="K19" s="168">
        <v>0</v>
      </c>
      <c r="L19" s="168">
        <v>0</v>
      </c>
      <c r="M19" s="196">
        <f t="shared" si="3"/>
        <v>0</v>
      </c>
      <c r="N19" s="129">
        <f t="shared" si="4"/>
        <v>0</v>
      </c>
      <c r="O19" s="16"/>
    </row>
    <row r="20" spans="1:15">
      <c r="A20" s="129" t="s">
        <v>13</v>
      </c>
      <c r="B20" s="195">
        <v>0</v>
      </c>
      <c r="C20" s="195">
        <v>0</v>
      </c>
      <c r="D20" s="195">
        <v>0</v>
      </c>
      <c r="E20" s="196">
        <f t="shared" si="0"/>
        <v>0</v>
      </c>
      <c r="F20" s="168">
        <v>0</v>
      </c>
      <c r="G20" s="196">
        <f t="shared" si="1"/>
        <v>0</v>
      </c>
      <c r="H20" s="168">
        <v>0</v>
      </c>
      <c r="I20" s="168">
        <v>0</v>
      </c>
      <c r="J20" s="196">
        <f t="shared" si="2"/>
        <v>0</v>
      </c>
      <c r="K20" s="168">
        <v>0</v>
      </c>
      <c r="L20" s="168">
        <v>0</v>
      </c>
      <c r="M20" s="196">
        <f t="shared" si="3"/>
        <v>0</v>
      </c>
      <c r="N20" s="129">
        <f t="shared" si="4"/>
        <v>0</v>
      </c>
      <c r="O20" s="16"/>
    </row>
    <row r="21" spans="1:15">
      <c r="A21" s="129" t="s">
        <v>14</v>
      </c>
      <c r="B21" s="195">
        <v>170</v>
      </c>
      <c r="C21" s="195">
        <v>0</v>
      </c>
      <c r="D21" s="195">
        <v>0</v>
      </c>
      <c r="E21" s="196">
        <f t="shared" si="0"/>
        <v>170</v>
      </c>
      <c r="F21" s="168">
        <v>0</v>
      </c>
      <c r="G21" s="196">
        <f t="shared" si="1"/>
        <v>36</v>
      </c>
      <c r="H21" s="168">
        <v>0</v>
      </c>
      <c r="I21" s="168">
        <v>0</v>
      </c>
      <c r="J21" s="196">
        <f t="shared" si="2"/>
        <v>0</v>
      </c>
      <c r="K21" s="168">
        <v>134</v>
      </c>
      <c r="L21" s="168">
        <v>0</v>
      </c>
      <c r="M21" s="196">
        <f t="shared" si="3"/>
        <v>134</v>
      </c>
      <c r="N21" s="129">
        <f t="shared" si="4"/>
        <v>9.8000000000000004E-2</v>
      </c>
      <c r="O21" s="16"/>
    </row>
    <row r="22" spans="1:15">
      <c r="A22" s="129" t="s">
        <v>15</v>
      </c>
      <c r="B22" s="195">
        <v>324</v>
      </c>
      <c r="C22" s="195">
        <v>0</v>
      </c>
      <c r="D22" s="195">
        <v>0</v>
      </c>
      <c r="E22" s="196">
        <f t="shared" si="0"/>
        <v>324</v>
      </c>
      <c r="F22" s="168">
        <v>0</v>
      </c>
      <c r="G22" s="196">
        <f t="shared" si="1"/>
        <v>29</v>
      </c>
      <c r="H22" s="168">
        <v>0</v>
      </c>
      <c r="I22" s="168">
        <v>0</v>
      </c>
      <c r="J22" s="196">
        <f t="shared" si="2"/>
        <v>0</v>
      </c>
      <c r="K22" s="168">
        <v>295</v>
      </c>
      <c r="L22" s="168">
        <v>0</v>
      </c>
      <c r="M22" s="196">
        <f t="shared" si="3"/>
        <v>295</v>
      </c>
      <c r="N22" s="129">
        <f t="shared" si="4"/>
        <v>0.216</v>
      </c>
      <c r="O22" s="16"/>
    </row>
    <row r="23" spans="1:15">
      <c r="A23" s="129" t="s">
        <v>16</v>
      </c>
      <c r="B23" s="195">
        <v>328</v>
      </c>
      <c r="C23" s="195">
        <v>0</v>
      </c>
      <c r="D23" s="195">
        <v>0</v>
      </c>
      <c r="E23" s="196">
        <f t="shared" si="0"/>
        <v>328</v>
      </c>
      <c r="F23" s="168">
        <v>0</v>
      </c>
      <c r="G23" s="196">
        <f t="shared" si="1"/>
        <v>38</v>
      </c>
      <c r="H23" s="168">
        <v>0</v>
      </c>
      <c r="I23" s="168">
        <v>0</v>
      </c>
      <c r="J23" s="196">
        <f t="shared" si="2"/>
        <v>0</v>
      </c>
      <c r="K23" s="168">
        <v>290</v>
      </c>
      <c r="L23" s="168">
        <v>0</v>
      </c>
      <c r="M23" s="196">
        <f t="shared" si="3"/>
        <v>290</v>
      </c>
      <c r="N23" s="129">
        <f t="shared" si="4"/>
        <v>0.21199999999999999</v>
      </c>
      <c r="O23" s="16"/>
    </row>
    <row r="24" spans="1:15">
      <c r="A24" s="129" t="s">
        <v>17</v>
      </c>
      <c r="B24" s="195">
        <v>45</v>
      </c>
      <c r="C24" s="195">
        <v>0</v>
      </c>
      <c r="D24" s="195">
        <v>0</v>
      </c>
      <c r="E24" s="196">
        <f t="shared" si="0"/>
        <v>45</v>
      </c>
      <c r="F24" s="168">
        <v>0</v>
      </c>
      <c r="G24" s="196">
        <f t="shared" si="1"/>
        <v>1.6000000000000014</v>
      </c>
      <c r="H24" s="168">
        <v>0</v>
      </c>
      <c r="I24" s="168">
        <v>0</v>
      </c>
      <c r="J24" s="196">
        <f t="shared" si="2"/>
        <v>0</v>
      </c>
      <c r="K24" s="168">
        <v>43.4</v>
      </c>
      <c r="L24" s="168">
        <v>0</v>
      </c>
      <c r="M24" s="196">
        <f t="shared" si="3"/>
        <v>43.4</v>
      </c>
      <c r="N24" s="129">
        <f t="shared" si="4"/>
        <v>3.2000000000000001E-2</v>
      </c>
      <c r="O24" s="16"/>
    </row>
    <row r="25" spans="1:15">
      <c r="A25" s="129" t="s">
        <v>18</v>
      </c>
      <c r="B25" s="195">
        <v>0</v>
      </c>
      <c r="C25" s="195">
        <v>0</v>
      </c>
      <c r="D25" s="195">
        <v>0</v>
      </c>
      <c r="E25" s="196">
        <f t="shared" si="0"/>
        <v>0</v>
      </c>
      <c r="F25" s="168">
        <v>0</v>
      </c>
      <c r="G25" s="196">
        <f t="shared" si="1"/>
        <v>0</v>
      </c>
      <c r="H25" s="168">
        <v>0</v>
      </c>
      <c r="I25" s="168">
        <v>0</v>
      </c>
      <c r="J25" s="196">
        <f t="shared" si="2"/>
        <v>0</v>
      </c>
      <c r="K25" s="168">
        <v>0</v>
      </c>
      <c r="L25" s="168">
        <v>0</v>
      </c>
      <c r="M25" s="196">
        <f t="shared" si="3"/>
        <v>0</v>
      </c>
      <c r="N25" s="129">
        <f t="shared" si="4"/>
        <v>0</v>
      </c>
      <c r="O25" s="16"/>
    </row>
    <row r="26" spans="1:15">
      <c r="A26" s="129" t="s">
        <v>19</v>
      </c>
      <c r="B26" s="195">
        <v>0</v>
      </c>
      <c r="C26" s="195">
        <v>0</v>
      </c>
      <c r="D26" s="195">
        <v>0</v>
      </c>
      <c r="E26" s="196">
        <f t="shared" si="0"/>
        <v>0</v>
      </c>
      <c r="F26" s="168">
        <v>0</v>
      </c>
      <c r="G26" s="196">
        <f t="shared" si="1"/>
        <v>0</v>
      </c>
      <c r="H26" s="168">
        <v>0</v>
      </c>
      <c r="I26" s="168">
        <v>0</v>
      </c>
      <c r="J26" s="196">
        <f t="shared" si="2"/>
        <v>0</v>
      </c>
      <c r="K26" s="168">
        <v>0</v>
      </c>
      <c r="L26" s="168">
        <v>0</v>
      </c>
      <c r="M26" s="196">
        <f t="shared" si="3"/>
        <v>0</v>
      </c>
      <c r="N26" s="129">
        <f t="shared" si="4"/>
        <v>0</v>
      </c>
      <c r="O26" s="16"/>
    </row>
    <row r="27" spans="1:15">
      <c r="A27" s="129" t="s">
        <v>20</v>
      </c>
      <c r="B27" s="195">
        <v>0</v>
      </c>
      <c r="C27" s="195">
        <v>0</v>
      </c>
      <c r="D27" s="195">
        <v>0</v>
      </c>
      <c r="E27" s="196">
        <f t="shared" si="0"/>
        <v>0</v>
      </c>
      <c r="F27" s="168">
        <v>0</v>
      </c>
      <c r="G27" s="196">
        <f t="shared" si="1"/>
        <v>0</v>
      </c>
      <c r="H27" s="168">
        <v>0</v>
      </c>
      <c r="I27" s="168">
        <v>0</v>
      </c>
      <c r="J27" s="196">
        <f t="shared" si="2"/>
        <v>0</v>
      </c>
      <c r="K27" s="168">
        <v>0</v>
      </c>
      <c r="L27" s="168">
        <v>0</v>
      </c>
      <c r="M27" s="196">
        <f t="shared" si="3"/>
        <v>0</v>
      </c>
      <c r="N27" s="129">
        <f t="shared" si="4"/>
        <v>0</v>
      </c>
      <c r="O27" s="16"/>
    </row>
    <row r="28" spans="1:15" ht="15.75" thickBot="1">
      <c r="A28" s="129" t="s">
        <v>21</v>
      </c>
      <c r="B28" s="189">
        <f>SUM(B16:B27)</f>
        <v>867</v>
      </c>
      <c r="C28" s="147">
        <f>SUM(C16:C27)</f>
        <v>0</v>
      </c>
      <c r="D28" s="147">
        <f>SUM(D16:D27)</f>
        <v>0</v>
      </c>
      <c r="E28" s="147">
        <f>SUM(E16:E27)</f>
        <v>867</v>
      </c>
      <c r="F28" s="147">
        <f>SUM(F16:F27)</f>
        <v>0</v>
      </c>
      <c r="G28" s="147">
        <f t="shared" si="1"/>
        <v>104.60000000000002</v>
      </c>
      <c r="H28" s="147">
        <f>SUM(H16:H27)</f>
        <v>0</v>
      </c>
      <c r="I28" s="147">
        <f>SUM(I16:I27)</f>
        <v>0</v>
      </c>
      <c r="J28" s="147">
        <f t="shared" si="2"/>
        <v>0</v>
      </c>
      <c r="K28" s="147">
        <f>SUM(K16:K27)</f>
        <v>762.4</v>
      </c>
      <c r="L28" s="147">
        <f>SUM(L16:L27)</f>
        <v>0</v>
      </c>
      <c r="M28" s="147">
        <f>SUM(M16:M27)</f>
        <v>762.4</v>
      </c>
      <c r="N28" s="132">
        <f t="shared" si="4"/>
        <v>0.55700000000000005</v>
      </c>
      <c r="O28" s="16"/>
    </row>
    <row r="29" spans="1:15" ht="15.75" thickTop="1">
      <c r="A29" s="127" t="s">
        <v>22</v>
      </c>
      <c r="B29" s="128"/>
      <c r="C29" s="128"/>
      <c r="D29" s="128"/>
      <c r="E29" s="150">
        <f t="shared" ref="E29:M29" si="5">ROUND(+E28/$K$9,2)</f>
        <v>0.63</v>
      </c>
      <c r="F29" s="150">
        <f t="shared" si="5"/>
        <v>0</v>
      </c>
      <c r="G29" s="150">
        <f t="shared" si="5"/>
        <v>0.08</v>
      </c>
      <c r="H29" s="150">
        <f t="shared" si="5"/>
        <v>0</v>
      </c>
      <c r="I29" s="150">
        <f t="shared" si="5"/>
        <v>0</v>
      </c>
      <c r="J29" s="150">
        <f t="shared" si="5"/>
        <v>0</v>
      </c>
      <c r="K29" s="150">
        <f t="shared" si="5"/>
        <v>0.56000000000000005</v>
      </c>
      <c r="L29" s="150">
        <f t="shared" si="5"/>
        <v>0</v>
      </c>
      <c r="M29" s="150">
        <f t="shared" si="5"/>
        <v>0.56000000000000005</v>
      </c>
      <c r="N29" s="128"/>
      <c r="O29" s="16"/>
    </row>
    <row r="30" spans="1:15" ht="15.75" thickBot="1">
      <c r="A30" s="129" t="s">
        <v>23</v>
      </c>
      <c r="B30" s="129"/>
      <c r="C30" s="129"/>
      <c r="D30" s="129"/>
      <c r="E30" s="134">
        <f t="shared" ref="E30:M30" si="6">E28/$E$28*100</f>
        <v>100</v>
      </c>
      <c r="F30" s="134">
        <f t="shared" si="6"/>
        <v>0</v>
      </c>
      <c r="G30" s="134">
        <f t="shared" si="6"/>
        <v>12.064590542099195</v>
      </c>
      <c r="H30" s="134">
        <f t="shared" si="6"/>
        <v>0</v>
      </c>
      <c r="I30" s="134">
        <f t="shared" si="6"/>
        <v>0</v>
      </c>
      <c r="J30" s="134">
        <f t="shared" si="6"/>
        <v>0</v>
      </c>
      <c r="K30" s="134">
        <f t="shared" si="6"/>
        <v>87.935409457900803</v>
      </c>
      <c r="L30" s="134">
        <f t="shared" si="6"/>
        <v>0</v>
      </c>
      <c r="M30" s="134">
        <f t="shared" si="6"/>
        <v>87.935409457900803</v>
      </c>
      <c r="N30" s="129"/>
      <c r="O30" s="16"/>
    </row>
    <row r="31" spans="1:15" ht="15.75" thickTop="1">
      <c r="A31" s="135"/>
      <c r="B31" s="135"/>
      <c r="C31" s="135"/>
      <c r="D31" s="135"/>
      <c r="E31" s="135"/>
      <c r="F31" s="135"/>
      <c r="G31" s="135"/>
      <c r="H31" s="135"/>
      <c r="I31" s="135"/>
      <c r="J31" s="135"/>
      <c r="K31" s="135"/>
      <c r="L31" s="135"/>
      <c r="M31" s="135"/>
      <c r="N31" s="135"/>
    </row>
    <row r="32" spans="1:15">
      <c r="A32" s="23" t="s">
        <v>24</v>
      </c>
      <c r="B32" s="23" t="s">
        <v>33</v>
      </c>
      <c r="C32" s="125"/>
      <c r="D32" s="125"/>
      <c r="E32" s="125"/>
      <c r="F32" s="125"/>
      <c r="G32" s="125"/>
      <c r="H32" s="125"/>
      <c r="I32" s="23" t="s">
        <v>66</v>
      </c>
      <c r="J32" s="125"/>
      <c r="K32" s="125"/>
      <c r="L32" s="125"/>
      <c r="M32" s="125"/>
      <c r="N32" s="125"/>
    </row>
    <row r="33" spans="1:15">
      <c r="A33" s="23"/>
      <c r="B33" s="23" t="s">
        <v>34</v>
      </c>
      <c r="C33" s="125"/>
      <c r="D33" s="125"/>
      <c r="E33" s="125"/>
      <c r="F33" s="125"/>
      <c r="G33" s="125"/>
      <c r="H33" s="125"/>
      <c r="I33" s="23" t="s">
        <v>67</v>
      </c>
      <c r="J33" s="125"/>
      <c r="K33" s="125"/>
      <c r="L33" s="125"/>
      <c r="M33" s="125"/>
      <c r="N33" s="125"/>
    </row>
    <row r="34" spans="1:15">
      <c r="A34" s="23"/>
      <c r="B34" s="23" t="s">
        <v>35</v>
      </c>
      <c r="C34" s="125"/>
      <c r="D34" s="125"/>
      <c r="E34" s="125"/>
      <c r="F34" s="125"/>
      <c r="G34" s="125"/>
      <c r="H34" s="125"/>
      <c r="I34" s="23" t="s">
        <v>68</v>
      </c>
      <c r="J34" s="125"/>
      <c r="K34" s="125"/>
      <c r="L34" s="125"/>
      <c r="M34" s="125"/>
      <c r="N34" s="125"/>
    </row>
    <row r="35" spans="1:15">
      <c r="A35" s="23"/>
      <c r="B35" s="23" t="s">
        <v>36</v>
      </c>
      <c r="C35" s="125"/>
      <c r="D35" s="125"/>
      <c r="E35" s="125"/>
      <c r="F35" s="125"/>
      <c r="G35" s="125"/>
      <c r="H35" s="125"/>
      <c r="I35" s="23" t="s">
        <v>69</v>
      </c>
      <c r="J35" s="125"/>
      <c r="K35" s="125"/>
      <c r="L35" s="125"/>
      <c r="M35" s="125"/>
      <c r="N35" s="125"/>
    </row>
    <row r="36" spans="1:15">
      <c r="A36" s="52"/>
      <c r="B36" s="124"/>
      <c r="C36" s="125" t="s">
        <v>0</v>
      </c>
      <c r="D36" s="125" t="s">
        <v>0</v>
      </c>
      <c r="E36" s="137" t="s">
        <v>0</v>
      </c>
      <c r="F36" s="124"/>
      <c r="G36" s="124"/>
      <c r="H36" s="125"/>
      <c r="I36" s="23"/>
      <c r="J36" s="125"/>
      <c r="K36" s="125"/>
      <c r="L36" s="125"/>
      <c r="M36" s="125"/>
      <c r="N36" s="125"/>
      <c r="O36" s="43"/>
    </row>
    <row r="37" spans="1:15">
      <c r="A37" s="124"/>
      <c r="B37" s="125"/>
      <c r="C37" s="125" t="s">
        <v>0</v>
      </c>
      <c r="D37" s="125" t="s">
        <v>0</v>
      </c>
      <c r="E37" s="138" t="s">
        <v>0</v>
      </c>
      <c r="F37" s="125"/>
      <c r="G37" s="125"/>
      <c r="H37" s="125"/>
      <c r="I37" s="125"/>
      <c r="J37" s="125"/>
      <c r="K37" s="125"/>
      <c r="L37" s="125"/>
      <c r="M37" s="125"/>
      <c r="N37" s="125"/>
    </row>
    <row r="38" spans="1:15">
      <c r="A38" s="7"/>
      <c r="C38" s="1" t="s">
        <v>0</v>
      </c>
      <c r="D38" s="1" t="s">
        <v>0</v>
      </c>
      <c r="E38" s="155" t="s">
        <v>0</v>
      </c>
    </row>
  </sheetData>
  <pageMargins left="0.5" right="0.5" top="0.5" bottom="0.5" header="0" footer="0"/>
  <pageSetup scale="81" orientation="landscape" r:id="rId1"/>
  <headerFooter alignWithMargins="0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AE36F2-5D05-45BD-AD77-A071E0B168F5}">
  <sheetPr>
    <pageSetUpPr fitToPage="1"/>
  </sheetPr>
  <dimension ref="A1:O40"/>
  <sheetViews>
    <sheetView showOutlineSymbols="0" zoomScale="87" zoomScaleNormal="87" workbookViewId="0">
      <selection activeCell="Q24" sqref="Q24"/>
    </sheetView>
  </sheetViews>
  <sheetFormatPr defaultColWidth="9.6640625" defaultRowHeight="15"/>
  <cols>
    <col min="1" max="1" width="15.77734375" style="1" customWidth="1"/>
    <col min="2" max="3" width="7.6640625" style="1" customWidth="1"/>
    <col min="4" max="4" width="8.109375" style="1" customWidth="1"/>
    <col min="5" max="10" width="7.6640625" style="1" customWidth="1"/>
    <col min="11" max="11" width="8.109375" style="1" customWidth="1"/>
    <col min="12" max="14" width="7.6640625" style="1" customWidth="1"/>
    <col min="15" max="15" width="3.77734375" style="1" customWidth="1"/>
    <col min="16" max="16384" width="9.6640625" style="1"/>
  </cols>
  <sheetData>
    <row r="1" spans="1:15">
      <c r="A1" s="124" t="s">
        <v>0</v>
      </c>
      <c r="B1" s="124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</row>
    <row r="2" spans="1:15" ht="15.75">
      <c r="A2" s="4" t="s">
        <v>1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</row>
    <row r="3" spans="1:15" ht="18">
      <c r="A3" s="4" t="s">
        <v>2</v>
      </c>
      <c r="B3" s="125"/>
      <c r="C3" s="125"/>
      <c r="D3" s="125"/>
      <c r="E3" s="125"/>
      <c r="F3" s="5" t="s">
        <v>49</v>
      </c>
      <c r="G3" s="125"/>
      <c r="H3" s="125"/>
      <c r="I3" s="125"/>
      <c r="J3" s="125"/>
      <c r="K3" s="125"/>
      <c r="L3" s="125"/>
      <c r="M3" s="125"/>
      <c r="N3" s="125"/>
    </row>
    <row r="4" spans="1:15" ht="18">
      <c r="A4" s="4" t="s">
        <v>3</v>
      </c>
      <c r="B4" s="125"/>
      <c r="C4" s="125"/>
      <c r="D4" s="125"/>
      <c r="E4" s="125"/>
      <c r="F4" s="5" t="s">
        <v>50</v>
      </c>
      <c r="G4" s="125"/>
      <c r="H4" s="125"/>
      <c r="I4" s="125"/>
      <c r="J4" s="125"/>
      <c r="K4" s="125"/>
      <c r="L4" s="125"/>
      <c r="M4" s="125"/>
      <c r="N4" s="125"/>
    </row>
    <row r="5" spans="1:15" ht="18">
      <c r="A5" s="125"/>
      <c r="B5" s="125"/>
      <c r="C5" s="125"/>
      <c r="D5" s="125"/>
      <c r="E5" s="125"/>
      <c r="F5" s="5" t="s">
        <v>51</v>
      </c>
      <c r="G5" s="125"/>
      <c r="H5" s="125"/>
      <c r="I5" s="125"/>
      <c r="J5" s="125"/>
      <c r="K5" s="125"/>
      <c r="L5" s="125"/>
      <c r="M5" s="125"/>
      <c r="N5" s="125"/>
    </row>
    <row r="6" spans="1:15" ht="30">
      <c r="A6" s="125"/>
      <c r="B6" s="125"/>
      <c r="C6" s="125"/>
      <c r="D6" s="6" t="s">
        <v>41</v>
      </c>
      <c r="E6" s="125"/>
      <c r="F6" s="125"/>
      <c r="G6" s="125"/>
      <c r="H6" s="125"/>
      <c r="I6" s="125"/>
      <c r="J6" s="125"/>
      <c r="K6" s="125"/>
      <c r="L6" s="125"/>
      <c r="M6" s="125"/>
      <c r="N6" s="125"/>
    </row>
    <row r="7" spans="1:15">
      <c r="A7" s="124"/>
      <c r="B7" s="124"/>
      <c r="C7" s="124"/>
      <c r="D7" s="124"/>
      <c r="E7" s="124"/>
      <c r="F7" s="124"/>
      <c r="G7" s="124"/>
      <c r="H7" s="124"/>
      <c r="I7" s="124"/>
      <c r="J7" s="124"/>
      <c r="K7" s="124"/>
      <c r="L7" s="124"/>
      <c r="M7" s="124"/>
      <c r="N7" s="124"/>
    </row>
    <row r="8" spans="1:15" ht="18">
      <c r="A8" s="8" t="s">
        <v>4</v>
      </c>
      <c r="B8" s="124" t="s">
        <v>82</v>
      </c>
      <c r="C8" s="124"/>
      <c r="D8" s="124"/>
      <c r="E8" s="124"/>
      <c r="F8" s="124"/>
      <c r="G8" s="8" t="s">
        <v>56</v>
      </c>
      <c r="H8" s="124"/>
      <c r="I8" s="124" t="s">
        <v>84</v>
      </c>
      <c r="J8" s="124"/>
      <c r="K8" s="124"/>
      <c r="L8" s="124"/>
      <c r="M8" s="124"/>
      <c r="N8" s="124"/>
    </row>
    <row r="9" spans="1:15" ht="18">
      <c r="A9" s="10" t="s">
        <v>5</v>
      </c>
      <c r="B9" s="126" t="s">
        <v>26</v>
      </c>
      <c r="C9" s="126"/>
      <c r="D9" s="126"/>
      <c r="E9" s="126"/>
      <c r="F9" s="126"/>
      <c r="G9" s="10" t="s">
        <v>57</v>
      </c>
      <c r="H9" s="126"/>
      <c r="I9" s="126"/>
      <c r="J9" s="126"/>
      <c r="K9" s="100">
        <v>0</v>
      </c>
      <c r="L9" s="126"/>
      <c r="M9" s="10" t="s">
        <v>77</v>
      </c>
      <c r="N9" s="99">
        <v>2023</v>
      </c>
    </row>
    <row r="10" spans="1:15" ht="18.75" thickBot="1">
      <c r="A10" s="10" t="s">
        <v>6</v>
      </c>
      <c r="B10" s="126" t="s">
        <v>83</v>
      </c>
      <c r="C10" s="126"/>
      <c r="D10" s="126"/>
      <c r="E10" s="126"/>
      <c r="F10" s="126"/>
      <c r="G10" s="10" t="s">
        <v>58</v>
      </c>
      <c r="H10" s="126"/>
      <c r="I10" s="126"/>
      <c r="J10" s="126"/>
      <c r="K10" s="126"/>
      <c r="L10" s="126"/>
      <c r="M10" s="126"/>
      <c r="N10" s="126"/>
    </row>
    <row r="11" spans="1:15" ht="16.5" thickTop="1" thickBot="1">
      <c r="A11" s="127" t="s">
        <v>7</v>
      </c>
      <c r="B11" s="127" t="s">
        <v>28</v>
      </c>
      <c r="C11" s="127" t="s">
        <v>37</v>
      </c>
      <c r="D11" s="127" t="s">
        <v>42</v>
      </c>
      <c r="E11" s="127" t="s">
        <v>46</v>
      </c>
      <c r="F11" s="127" t="s">
        <v>52</v>
      </c>
      <c r="G11" s="127" t="s">
        <v>59</v>
      </c>
      <c r="H11" s="127" t="s">
        <v>61</v>
      </c>
      <c r="I11" s="127" t="s">
        <v>64</v>
      </c>
      <c r="J11" s="127" t="s">
        <v>70</v>
      </c>
      <c r="K11" s="127" t="s">
        <v>71</v>
      </c>
      <c r="L11" s="127" t="s">
        <v>75</v>
      </c>
      <c r="M11" s="127" t="s">
        <v>78</v>
      </c>
      <c r="N11" s="127" t="s">
        <v>79</v>
      </c>
      <c r="O11" s="16"/>
    </row>
    <row r="12" spans="1:15" ht="15.75" thickTop="1">
      <c r="A12" s="17"/>
      <c r="B12" s="17" t="s">
        <v>29</v>
      </c>
      <c r="C12" s="17" t="s">
        <v>38</v>
      </c>
      <c r="D12" s="17" t="s">
        <v>43</v>
      </c>
      <c r="E12" s="17"/>
      <c r="F12" s="17"/>
      <c r="G12" s="17"/>
      <c r="H12" s="17"/>
      <c r="I12" s="17"/>
      <c r="J12" s="17"/>
      <c r="K12" s="17"/>
      <c r="L12" s="18"/>
      <c r="M12" s="18"/>
      <c r="N12" s="17"/>
      <c r="O12" s="16"/>
    </row>
    <row r="13" spans="1:15">
      <c r="A13" s="128"/>
      <c r="B13" s="22" t="s">
        <v>30</v>
      </c>
      <c r="C13" s="22" t="s">
        <v>30</v>
      </c>
      <c r="D13" s="22" t="s">
        <v>44</v>
      </c>
      <c r="E13" s="22" t="s">
        <v>47</v>
      </c>
      <c r="F13" s="22" t="s">
        <v>53</v>
      </c>
      <c r="G13" s="22" t="s">
        <v>53</v>
      </c>
      <c r="H13" s="22" t="s">
        <v>43</v>
      </c>
      <c r="I13" s="22" t="s">
        <v>65</v>
      </c>
      <c r="J13" s="22" t="s">
        <v>65</v>
      </c>
      <c r="K13" s="22" t="s">
        <v>72</v>
      </c>
      <c r="L13" s="23"/>
      <c r="M13" s="23"/>
      <c r="N13" s="48" t="s">
        <v>85</v>
      </c>
      <c r="O13" s="16"/>
    </row>
    <row r="14" spans="1:15">
      <c r="A14" s="22" t="s">
        <v>8</v>
      </c>
      <c r="B14" s="22" t="s">
        <v>31</v>
      </c>
      <c r="C14" s="22" t="s">
        <v>39</v>
      </c>
      <c r="D14" s="22" t="s">
        <v>45</v>
      </c>
      <c r="E14" s="22" t="s">
        <v>48</v>
      </c>
      <c r="F14" s="22" t="s">
        <v>54</v>
      </c>
      <c r="G14" s="22" t="s">
        <v>54</v>
      </c>
      <c r="H14" s="22" t="s">
        <v>44</v>
      </c>
      <c r="I14" s="22" t="s">
        <v>55</v>
      </c>
      <c r="J14" s="22" t="s">
        <v>60</v>
      </c>
      <c r="K14" s="26" t="s">
        <v>73</v>
      </c>
      <c r="L14" s="26" t="s">
        <v>30</v>
      </c>
      <c r="M14" s="26"/>
      <c r="N14" s="22" t="s">
        <v>80</v>
      </c>
      <c r="O14" s="16"/>
    </row>
    <row r="15" spans="1:15">
      <c r="A15" s="22"/>
      <c r="B15" s="22" t="s">
        <v>32</v>
      </c>
      <c r="C15" s="22" t="s">
        <v>40</v>
      </c>
      <c r="D15" s="22" t="s">
        <v>32</v>
      </c>
      <c r="E15" s="22"/>
      <c r="F15" s="22" t="s">
        <v>55</v>
      </c>
      <c r="G15" s="22" t="s">
        <v>60</v>
      </c>
      <c r="H15" s="22" t="s">
        <v>62</v>
      </c>
      <c r="I15" s="128"/>
      <c r="J15" s="22"/>
      <c r="K15" s="22" t="s">
        <v>74</v>
      </c>
      <c r="L15" s="22" t="s">
        <v>76</v>
      </c>
      <c r="M15" s="22" t="s">
        <v>21</v>
      </c>
      <c r="N15" s="22" t="s">
        <v>81</v>
      </c>
      <c r="O15" s="16"/>
    </row>
    <row r="16" spans="1:15">
      <c r="A16" s="129" t="s">
        <v>9</v>
      </c>
      <c r="B16" s="186">
        <v>0</v>
      </c>
      <c r="C16" s="186">
        <v>0</v>
      </c>
      <c r="D16" s="130">
        <v>0</v>
      </c>
      <c r="E16" s="131">
        <f t="shared" ref="E16:E27" si="0">B16+C16-D16</f>
        <v>0</v>
      </c>
      <c r="F16" s="186">
        <v>0</v>
      </c>
      <c r="G16" s="131">
        <f t="shared" ref="G16:G28" si="1">E16-F16-H16-K16</f>
        <v>0</v>
      </c>
      <c r="H16" s="186">
        <v>0</v>
      </c>
      <c r="I16" s="186">
        <v>0</v>
      </c>
      <c r="J16" s="131">
        <f t="shared" ref="J16:J28" si="2">H16-I16-L16</f>
        <v>0</v>
      </c>
      <c r="K16" s="186">
        <v>0</v>
      </c>
      <c r="L16" s="186">
        <v>0</v>
      </c>
      <c r="M16" s="131">
        <f t="shared" ref="M16:M27" si="3">SUM(K16:L16)</f>
        <v>0</v>
      </c>
      <c r="N16" s="129">
        <v>0</v>
      </c>
      <c r="O16" s="16"/>
    </row>
    <row r="17" spans="1:15">
      <c r="A17" s="129" t="s">
        <v>10</v>
      </c>
      <c r="B17" s="186">
        <v>0</v>
      </c>
      <c r="C17" s="186">
        <v>0</v>
      </c>
      <c r="D17" s="130">
        <v>0</v>
      </c>
      <c r="E17" s="131">
        <f t="shared" si="0"/>
        <v>0</v>
      </c>
      <c r="F17" s="186">
        <v>0</v>
      </c>
      <c r="G17" s="131">
        <f t="shared" si="1"/>
        <v>0</v>
      </c>
      <c r="H17" s="186">
        <v>0</v>
      </c>
      <c r="I17" s="186">
        <v>0</v>
      </c>
      <c r="J17" s="131">
        <f t="shared" si="2"/>
        <v>0</v>
      </c>
      <c r="K17" s="186">
        <v>0</v>
      </c>
      <c r="L17" s="186">
        <v>0</v>
      </c>
      <c r="M17" s="131">
        <f t="shared" si="3"/>
        <v>0</v>
      </c>
      <c r="N17" s="129">
        <v>0</v>
      </c>
      <c r="O17" s="16"/>
    </row>
    <row r="18" spans="1:15">
      <c r="A18" s="129" t="s">
        <v>11</v>
      </c>
      <c r="B18" s="186">
        <v>0</v>
      </c>
      <c r="C18" s="186">
        <v>0</v>
      </c>
      <c r="D18" s="130">
        <v>0</v>
      </c>
      <c r="E18" s="131">
        <f t="shared" si="0"/>
        <v>0</v>
      </c>
      <c r="F18" s="186">
        <v>0</v>
      </c>
      <c r="G18" s="131">
        <f t="shared" si="1"/>
        <v>0</v>
      </c>
      <c r="H18" s="186">
        <v>0</v>
      </c>
      <c r="I18" s="186">
        <v>0</v>
      </c>
      <c r="J18" s="131">
        <f t="shared" si="2"/>
        <v>0</v>
      </c>
      <c r="K18" s="186">
        <v>0</v>
      </c>
      <c r="L18" s="186">
        <v>0</v>
      </c>
      <c r="M18" s="131">
        <f t="shared" si="3"/>
        <v>0</v>
      </c>
      <c r="N18" s="129">
        <v>0</v>
      </c>
      <c r="O18" s="16"/>
    </row>
    <row r="19" spans="1:15">
      <c r="A19" s="129" t="s">
        <v>12</v>
      </c>
      <c r="B19" s="186">
        <v>0</v>
      </c>
      <c r="C19" s="186">
        <v>0</v>
      </c>
      <c r="D19" s="130">
        <v>0</v>
      </c>
      <c r="E19" s="131">
        <f t="shared" si="0"/>
        <v>0</v>
      </c>
      <c r="F19" s="186">
        <v>0</v>
      </c>
      <c r="G19" s="131">
        <f t="shared" si="1"/>
        <v>0</v>
      </c>
      <c r="H19" s="186">
        <v>0</v>
      </c>
      <c r="I19" s="186">
        <v>0</v>
      </c>
      <c r="J19" s="131">
        <f t="shared" si="2"/>
        <v>0</v>
      </c>
      <c r="K19" s="186">
        <v>0</v>
      </c>
      <c r="L19" s="186">
        <v>0</v>
      </c>
      <c r="M19" s="131">
        <f t="shared" si="3"/>
        <v>0</v>
      </c>
      <c r="N19" s="129">
        <v>0</v>
      </c>
      <c r="O19" s="16"/>
    </row>
    <row r="20" spans="1:15">
      <c r="A20" s="129" t="s">
        <v>13</v>
      </c>
      <c r="B20" s="186">
        <v>0</v>
      </c>
      <c r="C20" s="186">
        <v>0</v>
      </c>
      <c r="D20" s="130">
        <v>0</v>
      </c>
      <c r="E20" s="131">
        <f t="shared" si="0"/>
        <v>0</v>
      </c>
      <c r="F20" s="186">
        <v>0</v>
      </c>
      <c r="G20" s="131">
        <f t="shared" si="1"/>
        <v>0</v>
      </c>
      <c r="H20" s="186">
        <v>0</v>
      </c>
      <c r="I20" s="186">
        <v>0</v>
      </c>
      <c r="J20" s="131">
        <f t="shared" si="2"/>
        <v>0</v>
      </c>
      <c r="K20" s="186">
        <v>0</v>
      </c>
      <c r="L20" s="186">
        <v>0</v>
      </c>
      <c r="M20" s="131">
        <f t="shared" si="3"/>
        <v>0</v>
      </c>
      <c r="N20" s="129">
        <v>0</v>
      </c>
      <c r="O20" s="16"/>
    </row>
    <row r="21" spans="1:15">
      <c r="A21" s="129" t="s">
        <v>14</v>
      </c>
      <c r="B21" s="186">
        <v>0</v>
      </c>
      <c r="C21" s="186">
        <v>0</v>
      </c>
      <c r="D21" s="130">
        <v>0</v>
      </c>
      <c r="E21" s="131">
        <f t="shared" si="0"/>
        <v>0</v>
      </c>
      <c r="F21" s="186">
        <v>0</v>
      </c>
      <c r="G21" s="131">
        <f t="shared" si="1"/>
        <v>0</v>
      </c>
      <c r="H21" s="186">
        <v>0</v>
      </c>
      <c r="I21" s="186">
        <v>0</v>
      </c>
      <c r="J21" s="131">
        <f t="shared" si="2"/>
        <v>0</v>
      </c>
      <c r="K21" s="186">
        <v>0</v>
      </c>
      <c r="L21" s="186">
        <v>0</v>
      </c>
      <c r="M21" s="131">
        <f t="shared" si="3"/>
        <v>0</v>
      </c>
      <c r="N21" s="129">
        <v>0</v>
      </c>
      <c r="O21" s="16"/>
    </row>
    <row r="22" spans="1:15">
      <c r="A22" s="129" t="s">
        <v>15</v>
      </c>
      <c r="B22" s="186">
        <v>0</v>
      </c>
      <c r="C22" s="186">
        <v>0</v>
      </c>
      <c r="D22" s="130">
        <v>0</v>
      </c>
      <c r="E22" s="131">
        <f t="shared" si="0"/>
        <v>0</v>
      </c>
      <c r="F22" s="186">
        <v>0</v>
      </c>
      <c r="G22" s="131">
        <f t="shared" si="1"/>
        <v>0</v>
      </c>
      <c r="H22" s="186">
        <v>0</v>
      </c>
      <c r="I22" s="186">
        <v>0</v>
      </c>
      <c r="J22" s="131">
        <f>H22-I22-L22</f>
        <v>0</v>
      </c>
      <c r="K22" s="186">
        <v>0</v>
      </c>
      <c r="L22" s="186">
        <v>0</v>
      </c>
      <c r="M22" s="131">
        <f t="shared" si="3"/>
        <v>0</v>
      </c>
      <c r="N22" s="129">
        <v>0</v>
      </c>
      <c r="O22" s="16"/>
    </row>
    <row r="23" spans="1:15">
      <c r="A23" s="129" t="s">
        <v>16</v>
      </c>
      <c r="B23" s="186">
        <v>0</v>
      </c>
      <c r="C23" s="186">
        <v>0</v>
      </c>
      <c r="D23" s="130">
        <v>0</v>
      </c>
      <c r="E23" s="131">
        <f t="shared" si="0"/>
        <v>0</v>
      </c>
      <c r="F23" s="186">
        <v>0</v>
      </c>
      <c r="G23" s="131">
        <f t="shared" si="1"/>
        <v>0</v>
      </c>
      <c r="H23" s="186">
        <v>0</v>
      </c>
      <c r="I23" s="186">
        <v>0</v>
      </c>
      <c r="J23" s="131">
        <f t="shared" si="2"/>
        <v>0</v>
      </c>
      <c r="K23" s="186">
        <v>0</v>
      </c>
      <c r="L23" s="186">
        <v>0</v>
      </c>
      <c r="M23" s="131">
        <f t="shared" si="3"/>
        <v>0</v>
      </c>
      <c r="N23" s="129">
        <v>0</v>
      </c>
      <c r="O23" s="16"/>
    </row>
    <row r="24" spans="1:15">
      <c r="A24" s="129" t="s">
        <v>17</v>
      </c>
      <c r="B24" s="186">
        <v>0</v>
      </c>
      <c r="C24" s="186">
        <v>0</v>
      </c>
      <c r="D24" s="130">
        <v>0</v>
      </c>
      <c r="E24" s="131">
        <f t="shared" si="0"/>
        <v>0</v>
      </c>
      <c r="F24" s="186">
        <v>0</v>
      </c>
      <c r="G24" s="131">
        <f t="shared" si="1"/>
        <v>0</v>
      </c>
      <c r="H24" s="186">
        <v>0</v>
      </c>
      <c r="I24" s="186">
        <v>0</v>
      </c>
      <c r="J24" s="131">
        <f t="shared" si="2"/>
        <v>0</v>
      </c>
      <c r="K24" s="186">
        <v>0</v>
      </c>
      <c r="L24" s="186">
        <v>0</v>
      </c>
      <c r="M24" s="131">
        <f t="shared" si="3"/>
        <v>0</v>
      </c>
      <c r="N24" s="129">
        <v>0</v>
      </c>
      <c r="O24" s="16"/>
    </row>
    <row r="25" spans="1:15">
      <c r="A25" s="129" t="s">
        <v>18</v>
      </c>
      <c r="B25" s="186">
        <v>0</v>
      </c>
      <c r="C25" s="186">
        <v>0</v>
      </c>
      <c r="D25" s="130">
        <v>0</v>
      </c>
      <c r="E25" s="131">
        <f t="shared" si="0"/>
        <v>0</v>
      </c>
      <c r="F25" s="186">
        <v>0</v>
      </c>
      <c r="G25" s="131">
        <f t="shared" si="1"/>
        <v>0</v>
      </c>
      <c r="H25" s="186">
        <v>0</v>
      </c>
      <c r="I25" s="186">
        <v>0</v>
      </c>
      <c r="J25" s="131">
        <f t="shared" si="2"/>
        <v>0</v>
      </c>
      <c r="K25" s="186">
        <v>0</v>
      </c>
      <c r="L25" s="186">
        <v>0</v>
      </c>
      <c r="M25" s="131">
        <f t="shared" si="3"/>
        <v>0</v>
      </c>
      <c r="N25" s="129">
        <v>0</v>
      </c>
      <c r="O25" s="16"/>
    </row>
    <row r="26" spans="1:15">
      <c r="A26" s="129" t="s">
        <v>19</v>
      </c>
      <c r="B26" s="186">
        <v>0</v>
      </c>
      <c r="C26" s="186">
        <v>0</v>
      </c>
      <c r="D26" s="130">
        <v>0</v>
      </c>
      <c r="E26" s="131">
        <f t="shared" si="0"/>
        <v>0</v>
      </c>
      <c r="F26" s="186">
        <v>0</v>
      </c>
      <c r="G26" s="131">
        <f t="shared" si="1"/>
        <v>0</v>
      </c>
      <c r="H26" s="186">
        <v>0</v>
      </c>
      <c r="I26" s="186">
        <v>0</v>
      </c>
      <c r="J26" s="131">
        <f t="shared" si="2"/>
        <v>0</v>
      </c>
      <c r="K26" s="186">
        <v>0</v>
      </c>
      <c r="L26" s="186">
        <v>0</v>
      </c>
      <c r="M26" s="131">
        <f t="shared" si="3"/>
        <v>0</v>
      </c>
      <c r="N26" s="129">
        <v>0</v>
      </c>
      <c r="O26" s="16"/>
    </row>
    <row r="27" spans="1:15">
      <c r="A27" s="129" t="s">
        <v>20</v>
      </c>
      <c r="B27" s="186">
        <v>0</v>
      </c>
      <c r="C27" s="186">
        <v>0</v>
      </c>
      <c r="D27" s="130">
        <v>0</v>
      </c>
      <c r="E27" s="131">
        <f t="shared" si="0"/>
        <v>0</v>
      </c>
      <c r="F27" s="186">
        <v>0</v>
      </c>
      <c r="G27" s="131">
        <f t="shared" si="1"/>
        <v>0</v>
      </c>
      <c r="H27" s="186">
        <v>0</v>
      </c>
      <c r="I27" s="186">
        <v>0</v>
      </c>
      <c r="J27" s="131">
        <f t="shared" si="2"/>
        <v>0</v>
      </c>
      <c r="K27" s="186">
        <v>0</v>
      </c>
      <c r="L27" s="186">
        <v>0</v>
      </c>
      <c r="M27" s="131">
        <f t="shared" si="3"/>
        <v>0</v>
      </c>
      <c r="N27" s="129">
        <v>0</v>
      </c>
      <c r="O27" s="16"/>
    </row>
    <row r="28" spans="1:15" ht="15.75" thickBot="1">
      <c r="A28" s="129" t="s">
        <v>21</v>
      </c>
      <c r="B28" s="131">
        <f>SUM(B16:B27)</f>
        <v>0</v>
      </c>
      <c r="C28" s="131">
        <f>SUM(C16:C27)</f>
        <v>0</v>
      </c>
      <c r="D28" s="131">
        <f>SUM(D16:D27)</f>
        <v>0</v>
      </c>
      <c r="E28" s="131">
        <f>SUM(E16:E27)</f>
        <v>0</v>
      </c>
      <c r="F28" s="198">
        <f>SUM(F16:F27)</f>
        <v>0</v>
      </c>
      <c r="G28" s="131">
        <f t="shared" si="1"/>
        <v>0</v>
      </c>
      <c r="H28" s="131">
        <f>SUM(H16:H27)</f>
        <v>0</v>
      </c>
      <c r="I28" s="131">
        <f>SUM(I16:I27)</f>
        <v>0</v>
      </c>
      <c r="J28" s="131">
        <f t="shared" si="2"/>
        <v>0</v>
      </c>
      <c r="K28" s="131">
        <f>SUM(K16:K27)</f>
        <v>0</v>
      </c>
      <c r="L28" s="131">
        <f>SUM(L16:L27)</f>
        <v>0</v>
      </c>
      <c r="M28" s="131">
        <f>SUM(M16:M27)</f>
        <v>0</v>
      </c>
      <c r="N28" s="132">
        <v>0</v>
      </c>
      <c r="O28" s="16"/>
    </row>
    <row r="29" spans="1:15" ht="15.75" thickTop="1">
      <c r="A29" s="127" t="s">
        <v>22</v>
      </c>
      <c r="B29" s="127"/>
      <c r="C29" s="127"/>
      <c r="D29" s="127"/>
      <c r="E29" s="133">
        <v>0</v>
      </c>
      <c r="F29" s="133">
        <v>0</v>
      </c>
      <c r="G29" s="133">
        <v>0</v>
      </c>
      <c r="H29" s="133">
        <v>0</v>
      </c>
      <c r="I29" s="133">
        <v>0</v>
      </c>
      <c r="J29" s="133">
        <v>0</v>
      </c>
      <c r="K29" s="133">
        <v>0</v>
      </c>
      <c r="L29" s="133">
        <v>0</v>
      </c>
      <c r="M29" s="133">
        <v>0</v>
      </c>
      <c r="N29" s="128"/>
      <c r="O29" s="16"/>
    </row>
    <row r="30" spans="1:15" ht="15.75" thickBot="1">
      <c r="A30" s="132" t="s">
        <v>23</v>
      </c>
      <c r="B30" s="132"/>
      <c r="C30" s="129"/>
      <c r="D30" s="129"/>
      <c r="E30" s="134">
        <v>0</v>
      </c>
      <c r="F30" s="134">
        <v>0</v>
      </c>
      <c r="G30" s="134">
        <v>0</v>
      </c>
      <c r="H30" s="134">
        <v>0</v>
      </c>
      <c r="I30" s="134">
        <v>0</v>
      </c>
      <c r="J30" s="134">
        <v>0</v>
      </c>
      <c r="K30" s="134">
        <v>0</v>
      </c>
      <c r="L30" s="134">
        <v>0</v>
      </c>
      <c r="M30" s="134">
        <v>0</v>
      </c>
      <c r="N30" s="129"/>
      <c r="O30" s="16"/>
    </row>
    <row r="31" spans="1:15" ht="15.75" thickTop="1">
      <c r="A31" s="135"/>
      <c r="B31" s="135"/>
      <c r="C31" s="135"/>
      <c r="D31" s="135"/>
      <c r="E31" s="135"/>
      <c r="F31" s="135"/>
      <c r="G31" s="135"/>
      <c r="H31" s="135"/>
      <c r="I31" s="135"/>
      <c r="J31" s="135"/>
      <c r="K31" s="135"/>
      <c r="L31" s="135"/>
      <c r="M31" s="135"/>
      <c r="N31" s="135"/>
    </row>
    <row r="32" spans="1:15">
      <c r="A32" s="23" t="s">
        <v>24</v>
      </c>
      <c r="B32" s="23" t="s">
        <v>33</v>
      </c>
      <c r="C32" s="125"/>
      <c r="D32" s="125"/>
      <c r="E32" s="125"/>
      <c r="F32" s="125"/>
      <c r="G32" s="125"/>
      <c r="H32" s="125"/>
      <c r="I32" s="23" t="s">
        <v>66</v>
      </c>
      <c r="J32" s="125"/>
      <c r="K32" s="125"/>
      <c r="L32" s="125"/>
      <c r="M32" s="125"/>
      <c r="N32" s="125"/>
    </row>
    <row r="33" spans="1:15">
      <c r="A33" s="23"/>
      <c r="B33" s="23" t="s">
        <v>34</v>
      </c>
      <c r="C33" s="125"/>
      <c r="D33" s="125"/>
      <c r="E33" s="125"/>
      <c r="F33" s="125"/>
      <c r="G33" s="125"/>
      <c r="H33" s="125"/>
      <c r="I33" s="23" t="s">
        <v>67</v>
      </c>
      <c r="J33" s="125"/>
      <c r="K33" s="125"/>
      <c r="L33" s="125"/>
      <c r="M33" s="125"/>
      <c r="N33" s="125"/>
    </row>
    <row r="34" spans="1:15">
      <c r="A34" s="23"/>
      <c r="B34" s="23" t="s">
        <v>35</v>
      </c>
      <c r="C34" s="125"/>
      <c r="D34" s="125"/>
      <c r="E34" s="125"/>
      <c r="F34" s="125"/>
      <c r="G34" s="125"/>
      <c r="H34" s="125"/>
      <c r="I34" s="23" t="s">
        <v>68</v>
      </c>
      <c r="J34" s="125"/>
      <c r="K34" s="125"/>
      <c r="L34" s="125"/>
      <c r="M34" s="125"/>
      <c r="N34" s="125"/>
    </row>
    <row r="35" spans="1:15">
      <c r="A35" s="23"/>
      <c r="B35" s="23" t="s">
        <v>36</v>
      </c>
      <c r="C35" s="125"/>
      <c r="D35" s="125"/>
      <c r="E35" s="125"/>
      <c r="F35" s="125"/>
      <c r="G35" s="125"/>
      <c r="H35" s="125"/>
      <c r="I35" s="23" t="s">
        <v>69</v>
      </c>
      <c r="J35" s="125"/>
      <c r="K35" s="125"/>
      <c r="L35" s="125"/>
      <c r="M35" s="125"/>
      <c r="N35" s="125"/>
    </row>
    <row r="36" spans="1:15">
      <c r="A36" s="49" t="s">
        <v>0</v>
      </c>
      <c r="B36" s="124"/>
      <c r="C36" s="124"/>
      <c r="D36" s="124"/>
      <c r="E36" s="124"/>
      <c r="F36" s="124"/>
      <c r="G36" s="124"/>
      <c r="H36" s="124"/>
      <c r="I36" s="42"/>
      <c r="J36" s="124"/>
      <c r="K36" s="124"/>
      <c r="L36" s="124"/>
      <c r="M36" s="124"/>
      <c r="N36" s="124"/>
      <c r="O36" s="7"/>
    </row>
    <row r="37" spans="1:15">
      <c r="A37" s="49" t="s">
        <v>0</v>
      </c>
      <c r="B37" s="124"/>
      <c r="C37" s="124"/>
      <c r="D37" s="124"/>
      <c r="E37" s="124"/>
      <c r="F37" s="124"/>
      <c r="G37" s="124"/>
      <c r="H37" s="124"/>
      <c r="I37" s="124"/>
      <c r="J37" s="124"/>
      <c r="K37" s="124"/>
      <c r="L37" s="124"/>
      <c r="M37" s="124"/>
      <c r="N37" s="124"/>
      <c r="O37" s="7"/>
    </row>
    <row r="38" spans="1:15">
      <c r="A38" s="124"/>
      <c r="C38" s="124"/>
      <c r="D38" s="124"/>
      <c r="E38" s="136"/>
      <c r="F38" s="124"/>
      <c r="G38" s="124"/>
      <c r="H38" s="124"/>
      <c r="I38" s="124"/>
      <c r="J38" s="124"/>
      <c r="K38" s="124"/>
      <c r="L38" s="124"/>
      <c r="M38" s="124"/>
      <c r="N38" s="124"/>
      <c r="O38" s="7"/>
    </row>
    <row r="39" spans="1:15">
      <c r="A39" s="125"/>
      <c r="B39" s="125"/>
      <c r="C39" s="125"/>
      <c r="D39" s="125"/>
      <c r="E39" s="125"/>
      <c r="F39" s="125"/>
      <c r="G39" s="125"/>
      <c r="H39" s="125"/>
      <c r="I39" s="125"/>
      <c r="J39" s="125"/>
      <c r="K39" s="125"/>
      <c r="L39" s="125"/>
      <c r="M39" s="125"/>
      <c r="N39" s="125"/>
    </row>
    <row r="40" spans="1:15" ht="26.25">
      <c r="B40" s="188"/>
    </row>
  </sheetData>
  <pageMargins left="0.5" right="0.5" top="0.5" bottom="0.5" header="0" footer="0"/>
  <pageSetup scale="89" orientation="landscape" r:id="rId1"/>
  <headerFooter alignWithMargins="0"/>
  <rowBreaks count="1" manualBreakCount="1">
    <brk id="17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O40"/>
  <sheetViews>
    <sheetView showOutlineSymbols="0" zoomScale="87" zoomScaleNormal="87" workbookViewId="0">
      <selection activeCell="R25" sqref="R25"/>
    </sheetView>
  </sheetViews>
  <sheetFormatPr defaultColWidth="9.6640625" defaultRowHeight="15"/>
  <cols>
    <col min="1" max="1" width="15.77734375" style="1" customWidth="1"/>
    <col min="2" max="3" width="7.6640625" style="1" customWidth="1"/>
    <col min="4" max="4" width="8.109375" style="1" customWidth="1"/>
    <col min="5" max="10" width="7.6640625" style="1" customWidth="1"/>
    <col min="11" max="11" width="8.109375" style="1" customWidth="1"/>
    <col min="12" max="14" width="7.6640625" style="1" customWidth="1"/>
    <col min="15" max="15" width="3.77734375" style="1" customWidth="1"/>
    <col min="16" max="16384" width="9.6640625" style="1"/>
  </cols>
  <sheetData>
    <row r="1" spans="1:15">
      <c r="A1" s="124" t="s">
        <v>0</v>
      </c>
      <c r="B1" s="124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</row>
    <row r="2" spans="1:15" ht="15.75">
      <c r="A2" s="4" t="s">
        <v>1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</row>
    <row r="3" spans="1:15" ht="18">
      <c r="A3" s="4" t="s">
        <v>2</v>
      </c>
      <c r="B3" s="125"/>
      <c r="C3" s="125"/>
      <c r="D3" s="125"/>
      <c r="E3" s="125"/>
      <c r="F3" s="5" t="s">
        <v>49</v>
      </c>
      <c r="G3" s="125"/>
      <c r="H3" s="125"/>
      <c r="I3" s="125"/>
      <c r="J3" s="125"/>
      <c r="K3" s="125"/>
      <c r="L3" s="125"/>
      <c r="M3" s="125"/>
      <c r="N3" s="125"/>
    </row>
    <row r="4" spans="1:15" ht="18">
      <c r="A4" s="4" t="s">
        <v>3</v>
      </c>
      <c r="B4" s="125"/>
      <c r="C4" s="125"/>
      <c r="D4" s="125"/>
      <c r="E4" s="125"/>
      <c r="F4" s="5" t="s">
        <v>50</v>
      </c>
      <c r="G4" s="125"/>
      <c r="H4" s="125"/>
      <c r="I4" s="125"/>
      <c r="J4" s="125"/>
      <c r="K4" s="125"/>
      <c r="L4" s="125"/>
      <c r="M4" s="125"/>
      <c r="N4" s="125"/>
    </row>
    <row r="5" spans="1:15" ht="18">
      <c r="A5" s="125"/>
      <c r="B5" s="125"/>
      <c r="C5" s="125"/>
      <c r="D5" s="125"/>
      <c r="E5" s="125"/>
      <c r="F5" s="5" t="s">
        <v>51</v>
      </c>
      <c r="G5" s="125"/>
      <c r="H5" s="125"/>
      <c r="I5" s="125"/>
      <c r="J5" s="125"/>
      <c r="K5" s="125"/>
      <c r="L5" s="125"/>
      <c r="M5" s="125"/>
      <c r="N5" s="125"/>
    </row>
    <row r="6" spans="1:15" ht="30">
      <c r="A6" s="125"/>
      <c r="B6" s="125"/>
      <c r="C6" s="125"/>
      <c r="D6" s="6" t="s">
        <v>41</v>
      </c>
      <c r="E6" s="125"/>
      <c r="F6" s="125"/>
      <c r="G6" s="125"/>
      <c r="H6" s="125"/>
      <c r="I6" s="125"/>
      <c r="J6" s="125"/>
      <c r="K6" s="125"/>
      <c r="L6" s="125"/>
      <c r="M6" s="125"/>
      <c r="N6" s="125"/>
    </row>
    <row r="7" spans="1:15">
      <c r="A7" s="124"/>
      <c r="B7" s="124"/>
      <c r="C7" s="124"/>
      <c r="D7" s="124"/>
      <c r="E7" s="124"/>
      <c r="F7" s="124"/>
      <c r="G7" s="124"/>
      <c r="H7" s="124"/>
      <c r="I7" s="124"/>
      <c r="J7" s="124"/>
      <c r="K7" s="124"/>
      <c r="L7" s="124"/>
      <c r="M7" s="124"/>
      <c r="N7" s="124"/>
    </row>
    <row r="8" spans="1:15" ht="18">
      <c r="A8" s="8" t="s">
        <v>4</v>
      </c>
      <c r="B8" s="124" t="s">
        <v>82</v>
      </c>
      <c r="C8" s="124"/>
      <c r="D8" s="124"/>
      <c r="E8" s="124"/>
      <c r="F8" s="124"/>
      <c r="G8" s="8" t="s">
        <v>56</v>
      </c>
      <c r="H8" s="124"/>
      <c r="I8" s="124" t="s">
        <v>84</v>
      </c>
      <c r="J8" s="124"/>
      <c r="K8" s="124"/>
      <c r="L8" s="124"/>
      <c r="M8" s="124"/>
      <c r="N8" s="124"/>
    </row>
    <row r="9" spans="1:15" ht="18">
      <c r="A9" s="10" t="s">
        <v>5</v>
      </c>
      <c r="B9" s="126" t="s">
        <v>26</v>
      </c>
      <c r="C9" s="126"/>
      <c r="D9" s="126"/>
      <c r="E9" s="126"/>
      <c r="F9" s="126"/>
      <c r="G9" s="10" t="s">
        <v>57</v>
      </c>
      <c r="H9" s="126"/>
      <c r="I9" s="126"/>
      <c r="J9" s="126"/>
      <c r="K9" s="100">
        <v>0</v>
      </c>
      <c r="L9" s="126"/>
      <c r="M9" s="10" t="s">
        <v>77</v>
      </c>
      <c r="N9" s="99">
        <v>2023</v>
      </c>
    </row>
    <row r="10" spans="1:15" ht="18.75" thickBot="1">
      <c r="A10" s="10" t="s">
        <v>6</v>
      </c>
      <c r="B10" s="126" t="s">
        <v>83</v>
      </c>
      <c r="C10" s="126"/>
      <c r="D10" s="126"/>
      <c r="E10" s="126"/>
      <c r="F10" s="126"/>
      <c r="G10" s="10" t="s">
        <v>58</v>
      </c>
      <c r="H10" s="126"/>
      <c r="I10" s="126"/>
      <c r="J10" s="126"/>
      <c r="K10" s="126"/>
      <c r="L10" s="126"/>
      <c r="M10" s="126"/>
      <c r="N10" s="126"/>
    </row>
    <row r="11" spans="1:15" ht="16.5" thickTop="1" thickBot="1">
      <c r="A11" s="127" t="s">
        <v>7</v>
      </c>
      <c r="B11" s="127" t="s">
        <v>28</v>
      </c>
      <c r="C11" s="127" t="s">
        <v>37</v>
      </c>
      <c r="D11" s="127" t="s">
        <v>42</v>
      </c>
      <c r="E11" s="127" t="s">
        <v>46</v>
      </c>
      <c r="F11" s="127" t="s">
        <v>52</v>
      </c>
      <c r="G11" s="127" t="s">
        <v>59</v>
      </c>
      <c r="H11" s="127" t="s">
        <v>61</v>
      </c>
      <c r="I11" s="127" t="s">
        <v>64</v>
      </c>
      <c r="J11" s="127" t="s">
        <v>70</v>
      </c>
      <c r="K11" s="127" t="s">
        <v>71</v>
      </c>
      <c r="L11" s="127" t="s">
        <v>75</v>
      </c>
      <c r="M11" s="127" t="s">
        <v>78</v>
      </c>
      <c r="N11" s="127" t="s">
        <v>79</v>
      </c>
      <c r="O11" s="16"/>
    </row>
    <row r="12" spans="1:15" ht="15.75" thickTop="1">
      <c r="A12" s="17"/>
      <c r="B12" s="17" t="s">
        <v>29</v>
      </c>
      <c r="C12" s="17" t="s">
        <v>38</v>
      </c>
      <c r="D12" s="17" t="s">
        <v>43</v>
      </c>
      <c r="E12" s="17"/>
      <c r="F12" s="17"/>
      <c r="G12" s="17"/>
      <c r="H12" s="17"/>
      <c r="I12" s="17"/>
      <c r="J12" s="17"/>
      <c r="K12" s="17"/>
      <c r="L12" s="18"/>
      <c r="M12" s="18"/>
      <c r="N12" s="17"/>
      <c r="O12" s="16"/>
    </row>
    <row r="13" spans="1:15">
      <c r="A13" s="128"/>
      <c r="B13" s="22" t="s">
        <v>30</v>
      </c>
      <c r="C13" s="22" t="s">
        <v>30</v>
      </c>
      <c r="D13" s="22" t="s">
        <v>44</v>
      </c>
      <c r="E13" s="22" t="s">
        <v>47</v>
      </c>
      <c r="F13" s="22" t="s">
        <v>53</v>
      </c>
      <c r="G13" s="22" t="s">
        <v>53</v>
      </c>
      <c r="H13" s="22" t="s">
        <v>43</v>
      </c>
      <c r="I13" s="22" t="s">
        <v>65</v>
      </c>
      <c r="J13" s="22" t="s">
        <v>65</v>
      </c>
      <c r="K13" s="22" t="s">
        <v>72</v>
      </c>
      <c r="L13" s="23"/>
      <c r="M13" s="23"/>
      <c r="N13" s="48" t="s">
        <v>85</v>
      </c>
      <c r="O13" s="16"/>
    </row>
    <row r="14" spans="1:15">
      <c r="A14" s="22" t="s">
        <v>8</v>
      </c>
      <c r="B14" s="22" t="s">
        <v>31</v>
      </c>
      <c r="C14" s="22" t="s">
        <v>39</v>
      </c>
      <c r="D14" s="22" t="s">
        <v>45</v>
      </c>
      <c r="E14" s="22" t="s">
        <v>48</v>
      </c>
      <c r="F14" s="22" t="s">
        <v>54</v>
      </c>
      <c r="G14" s="22" t="s">
        <v>54</v>
      </c>
      <c r="H14" s="22" t="s">
        <v>44</v>
      </c>
      <c r="I14" s="22" t="s">
        <v>55</v>
      </c>
      <c r="J14" s="22" t="s">
        <v>60</v>
      </c>
      <c r="K14" s="26" t="s">
        <v>73</v>
      </c>
      <c r="L14" s="26" t="s">
        <v>30</v>
      </c>
      <c r="M14" s="26"/>
      <c r="N14" s="22" t="s">
        <v>80</v>
      </c>
      <c r="O14" s="16"/>
    </row>
    <row r="15" spans="1:15">
      <c r="A15" s="22"/>
      <c r="B15" s="22" t="s">
        <v>32</v>
      </c>
      <c r="C15" s="22" t="s">
        <v>40</v>
      </c>
      <c r="D15" s="22" t="s">
        <v>32</v>
      </c>
      <c r="E15" s="22"/>
      <c r="F15" s="22" t="s">
        <v>55</v>
      </c>
      <c r="G15" s="22" t="s">
        <v>60</v>
      </c>
      <c r="H15" s="22" t="s">
        <v>62</v>
      </c>
      <c r="I15" s="128"/>
      <c r="J15" s="22"/>
      <c r="K15" s="22" t="s">
        <v>74</v>
      </c>
      <c r="L15" s="22" t="s">
        <v>76</v>
      </c>
      <c r="M15" s="22" t="s">
        <v>21</v>
      </c>
      <c r="N15" s="22" t="s">
        <v>81</v>
      </c>
      <c r="O15" s="16"/>
    </row>
    <row r="16" spans="1:15">
      <c r="A16" s="129" t="s">
        <v>9</v>
      </c>
      <c r="B16" s="186">
        <v>0</v>
      </c>
      <c r="C16" s="186">
        <v>0</v>
      </c>
      <c r="D16" s="130">
        <v>0</v>
      </c>
      <c r="E16" s="131">
        <f t="shared" ref="E16:E21" si="0">B16+C16-D16</f>
        <v>0</v>
      </c>
      <c r="F16" s="186">
        <v>0</v>
      </c>
      <c r="G16" s="131">
        <f t="shared" ref="G16:G28" si="1">E16-F16-H16-K16</f>
        <v>0</v>
      </c>
      <c r="H16" s="186">
        <v>0</v>
      </c>
      <c r="I16" s="186">
        <v>0</v>
      </c>
      <c r="J16" s="131">
        <f t="shared" ref="J16:J28" si="2">H16-I16-L16</f>
        <v>0</v>
      </c>
      <c r="K16" s="186">
        <v>0</v>
      </c>
      <c r="L16" s="186">
        <v>0</v>
      </c>
      <c r="M16" s="131">
        <f t="shared" ref="M16:M27" si="3">SUM(K16:L16)</f>
        <v>0</v>
      </c>
      <c r="N16" s="129" t="e">
        <f t="shared" ref="N16:N28" si="4">ROUND(+M16/$K$9,3)</f>
        <v>#DIV/0!</v>
      </c>
      <c r="O16" s="16"/>
    </row>
    <row r="17" spans="1:15">
      <c r="A17" s="129" t="s">
        <v>10</v>
      </c>
      <c r="B17" s="186">
        <v>0</v>
      </c>
      <c r="C17" s="186">
        <v>0</v>
      </c>
      <c r="D17" s="130">
        <v>0</v>
      </c>
      <c r="E17" s="131">
        <f t="shared" si="0"/>
        <v>0</v>
      </c>
      <c r="F17" s="186">
        <v>0</v>
      </c>
      <c r="G17" s="131">
        <f t="shared" si="1"/>
        <v>0</v>
      </c>
      <c r="H17" s="186">
        <v>0</v>
      </c>
      <c r="I17" s="186">
        <v>0</v>
      </c>
      <c r="J17" s="131">
        <f t="shared" si="2"/>
        <v>0</v>
      </c>
      <c r="K17" s="186">
        <v>0</v>
      </c>
      <c r="L17" s="186">
        <v>0</v>
      </c>
      <c r="M17" s="131">
        <f t="shared" si="3"/>
        <v>0</v>
      </c>
      <c r="N17" s="129" t="e">
        <f t="shared" si="4"/>
        <v>#DIV/0!</v>
      </c>
      <c r="O17" s="16"/>
    </row>
    <row r="18" spans="1:15">
      <c r="A18" s="129" t="s">
        <v>11</v>
      </c>
      <c r="B18" s="186">
        <v>0</v>
      </c>
      <c r="C18" s="186">
        <v>0</v>
      </c>
      <c r="D18" s="130">
        <v>0</v>
      </c>
      <c r="E18" s="131">
        <f t="shared" si="0"/>
        <v>0</v>
      </c>
      <c r="F18" s="186">
        <v>0</v>
      </c>
      <c r="G18" s="131">
        <f t="shared" si="1"/>
        <v>0</v>
      </c>
      <c r="H18" s="186">
        <v>0</v>
      </c>
      <c r="I18" s="186">
        <v>0</v>
      </c>
      <c r="J18" s="131">
        <f t="shared" si="2"/>
        <v>0</v>
      </c>
      <c r="K18" s="186">
        <v>0</v>
      </c>
      <c r="L18" s="186">
        <v>0</v>
      </c>
      <c r="M18" s="131">
        <f t="shared" si="3"/>
        <v>0</v>
      </c>
      <c r="N18" s="129" t="e">
        <f t="shared" si="4"/>
        <v>#DIV/0!</v>
      </c>
      <c r="O18" s="16"/>
    </row>
    <row r="19" spans="1:15">
      <c r="A19" s="129" t="s">
        <v>12</v>
      </c>
      <c r="B19" s="186">
        <v>0</v>
      </c>
      <c r="C19" s="186">
        <v>0</v>
      </c>
      <c r="D19" s="130">
        <v>0</v>
      </c>
      <c r="E19" s="131">
        <f t="shared" si="0"/>
        <v>0</v>
      </c>
      <c r="F19" s="186">
        <v>0</v>
      </c>
      <c r="G19" s="131">
        <f t="shared" si="1"/>
        <v>0</v>
      </c>
      <c r="H19" s="186">
        <v>0</v>
      </c>
      <c r="I19" s="186">
        <v>0</v>
      </c>
      <c r="J19" s="131">
        <f t="shared" si="2"/>
        <v>0</v>
      </c>
      <c r="K19" s="186">
        <v>0</v>
      </c>
      <c r="L19" s="186">
        <v>0</v>
      </c>
      <c r="M19" s="131">
        <f t="shared" si="3"/>
        <v>0</v>
      </c>
      <c r="N19" s="129" t="e">
        <f t="shared" si="4"/>
        <v>#DIV/0!</v>
      </c>
      <c r="O19" s="16"/>
    </row>
    <row r="20" spans="1:15">
      <c r="A20" s="129" t="s">
        <v>13</v>
      </c>
      <c r="B20" s="186">
        <v>0</v>
      </c>
      <c r="C20" s="186">
        <v>0</v>
      </c>
      <c r="D20" s="130">
        <v>0</v>
      </c>
      <c r="E20" s="131">
        <f t="shared" si="0"/>
        <v>0</v>
      </c>
      <c r="F20" s="186">
        <v>0</v>
      </c>
      <c r="G20" s="131">
        <f t="shared" si="1"/>
        <v>0</v>
      </c>
      <c r="H20" s="186">
        <v>0</v>
      </c>
      <c r="I20" s="186">
        <v>0</v>
      </c>
      <c r="J20" s="131">
        <f t="shared" si="2"/>
        <v>0</v>
      </c>
      <c r="K20" s="186">
        <v>0</v>
      </c>
      <c r="L20" s="186">
        <v>0</v>
      </c>
      <c r="M20" s="131">
        <f t="shared" si="3"/>
        <v>0</v>
      </c>
      <c r="N20" s="129" t="e">
        <f t="shared" si="4"/>
        <v>#DIV/0!</v>
      </c>
      <c r="O20" s="16"/>
    </row>
    <row r="21" spans="1:15">
      <c r="A21" s="129" t="s">
        <v>14</v>
      </c>
      <c r="B21" s="186">
        <v>0</v>
      </c>
      <c r="C21" s="186">
        <v>0</v>
      </c>
      <c r="D21" s="130">
        <v>0</v>
      </c>
      <c r="E21" s="131">
        <f t="shared" si="0"/>
        <v>0</v>
      </c>
      <c r="F21" s="186">
        <v>0</v>
      </c>
      <c r="G21" s="131">
        <f t="shared" si="1"/>
        <v>0</v>
      </c>
      <c r="H21" s="186">
        <v>0</v>
      </c>
      <c r="I21" s="186">
        <v>0</v>
      </c>
      <c r="J21" s="131">
        <f t="shared" si="2"/>
        <v>0</v>
      </c>
      <c r="K21" s="186">
        <v>0</v>
      </c>
      <c r="L21" s="186">
        <v>0</v>
      </c>
      <c r="M21" s="131">
        <f t="shared" si="3"/>
        <v>0</v>
      </c>
      <c r="N21" s="129" t="e">
        <f t="shared" si="4"/>
        <v>#DIV/0!</v>
      </c>
      <c r="O21" s="16"/>
    </row>
    <row r="22" spans="1:15">
      <c r="A22" s="129" t="s">
        <v>15</v>
      </c>
      <c r="B22" s="186">
        <v>0</v>
      </c>
      <c r="C22" s="186">
        <v>0</v>
      </c>
      <c r="D22" s="130">
        <v>0</v>
      </c>
      <c r="E22" s="131">
        <f t="shared" ref="E22:E27" si="5">B22+C22-D22</f>
        <v>0</v>
      </c>
      <c r="F22" s="186">
        <v>0</v>
      </c>
      <c r="G22" s="131">
        <f t="shared" si="1"/>
        <v>0</v>
      </c>
      <c r="H22" s="186">
        <v>0</v>
      </c>
      <c r="I22" s="186">
        <v>0</v>
      </c>
      <c r="J22" s="131">
        <f>H22-I22-L22</f>
        <v>0</v>
      </c>
      <c r="K22" s="186">
        <v>0</v>
      </c>
      <c r="L22" s="186">
        <v>0</v>
      </c>
      <c r="M22" s="131">
        <f t="shared" si="3"/>
        <v>0</v>
      </c>
      <c r="N22" s="129" t="e">
        <f t="shared" si="4"/>
        <v>#DIV/0!</v>
      </c>
      <c r="O22" s="16"/>
    </row>
    <row r="23" spans="1:15">
      <c r="A23" s="129" t="s">
        <v>16</v>
      </c>
      <c r="B23" s="186">
        <v>0</v>
      </c>
      <c r="C23" s="186">
        <v>0</v>
      </c>
      <c r="D23" s="130">
        <v>0</v>
      </c>
      <c r="E23" s="131">
        <f t="shared" si="5"/>
        <v>0</v>
      </c>
      <c r="F23" s="186">
        <v>0</v>
      </c>
      <c r="G23" s="131">
        <f t="shared" si="1"/>
        <v>0</v>
      </c>
      <c r="H23" s="186">
        <v>0</v>
      </c>
      <c r="I23" s="186">
        <v>0</v>
      </c>
      <c r="J23" s="131">
        <f t="shared" si="2"/>
        <v>0</v>
      </c>
      <c r="K23" s="186">
        <v>0</v>
      </c>
      <c r="L23" s="186">
        <v>0</v>
      </c>
      <c r="M23" s="131">
        <f t="shared" si="3"/>
        <v>0</v>
      </c>
      <c r="N23" s="129" t="e">
        <f t="shared" si="4"/>
        <v>#DIV/0!</v>
      </c>
      <c r="O23" s="16"/>
    </row>
    <row r="24" spans="1:15">
      <c r="A24" s="129" t="s">
        <v>17</v>
      </c>
      <c r="B24" s="186">
        <v>0</v>
      </c>
      <c r="C24" s="186">
        <v>0</v>
      </c>
      <c r="D24" s="130">
        <v>0</v>
      </c>
      <c r="E24" s="131">
        <f t="shared" si="5"/>
        <v>0</v>
      </c>
      <c r="F24" s="186">
        <v>0</v>
      </c>
      <c r="G24" s="131">
        <f t="shared" si="1"/>
        <v>0</v>
      </c>
      <c r="H24" s="186">
        <v>0</v>
      </c>
      <c r="I24" s="186">
        <v>0</v>
      </c>
      <c r="J24" s="131">
        <f t="shared" si="2"/>
        <v>0</v>
      </c>
      <c r="K24" s="186">
        <v>0</v>
      </c>
      <c r="L24" s="186">
        <v>0</v>
      </c>
      <c r="M24" s="131">
        <f t="shared" si="3"/>
        <v>0</v>
      </c>
      <c r="N24" s="129" t="e">
        <f t="shared" si="4"/>
        <v>#DIV/0!</v>
      </c>
      <c r="O24" s="16"/>
    </row>
    <row r="25" spans="1:15">
      <c r="A25" s="129" t="s">
        <v>18</v>
      </c>
      <c r="B25" s="186">
        <v>0</v>
      </c>
      <c r="C25" s="186">
        <v>0</v>
      </c>
      <c r="D25" s="130">
        <v>0</v>
      </c>
      <c r="E25" s="131">
        <f t="shared" si="5"/>
        <v>0</v>
      </c>
      <c r="F25" s="186">
        <v>0</v>
      </c>
      <c r="G25" s="131">
        <f t="shared" si="1"/>
        <v>0</v>
      </c>
      <c r="H25" s="186">
        <v>0</v>
      </c>
      <c r="I25" s="186">
        <v>0</v>
      </c>
      <c r="J25" s="131">
        <f t="shared" si="2"/>
        <v>0</v>
      </c>
      <c r="K25" s="186">
        <v>0</v>
      </c>
      <c r="L25" s="186">
        <v>0</v>
      </c>
      <c r="M25" s="131">
        <f t="shared" si="3"/>
        <v>0</v>
      </c>
      <c r="N25" s="129" t="e">
        <f t="shared" si="4"/>
        <v>#DIV/0!</v>
      </c>
      <c r="O25" s="16"/>
    </row>
    <row r="26" spans="1:15">
      <c r="A26" s="129" t="s">
        <v>19</v>
      </c>
      <c r="B26" s="186">
        <v>0</v>
      </c>
      <c r="C26" s="186">
        <v>0</v>
      </c>
      <c r="D26" s="130">
        <v>0</v>
      </c>
      <c r="E26" s="131">
        <f t="shared" si="5"/>
        <v>0</v>
      </c>
      <c r="F26" s="186">
        <v>0</v>
      </c>
      <c r="G26" s="131">
        <f t="shared" si="1"/>
        <v>0</v>
      </c>
      <c r="H26" s="186">
        <v>0</v>
      </c>
      <c r="I26" s="186">
        <v>0</v>
      </c>
      <c r="J26" s="131">
        <f t="shared" si="2"/>
        <v>0</v>
      </c>
      <c r="K26" s="186">
        <v>0</v>
      </c>
      <c r="L26" s="186">
        <v>0</v>
      </c>
      <c r="M26" s="131">
        <f t="shared" si="3"/>
        <v>0</v>
      </c>
      <c r="N26" s="129" t="e">
        <f t="shared" si="4"/>
        <v>#DIV/0!</v>
      </c>
      <c r="O26" s="16"/>
    </row>
    <row r="27" spans="1:15">
      <c r="A27" s="129" t="s">
        <v>20</v>
      </c>
      <c r="B27" s="186">
        <v>0</v>
      </c>
      <c r="C27" s="186">
        <v>0</v>
      </c>
      <c r="D27" s="130">
        <v>0</v>
      </c>
      <c r="E27" s="131">
        <f t="shared" si="5"/>
        <v>0</v>
      </c>
      <c r="F27" s="186">
        <v>0</v>
      </c>
      <c r="G27" s="131">
        <f t="shared" si="1"/>
        <v>0</v>
      </c>
      <c r="H27" s="186">
        <v>0</v>
      </c>
      <c r="I27" s="186">
        <v>0</v>
      </c>
      <c r="J27" s="131">
        <f t="shared" si="2"/>
        <v>0</v>
      </c>
      <c r="K27" s="186">
        <v>0</v>
      </c>
      <c r="L27" s="186">
        <v>0</v>
      </c>
      <c r="M27" s="131">
        <f t="shared" si="3"/>
        <v>0</v>
      </c>
      <c r="N27" s="129" t="e">
        <f t="shared" si="4"/>
        <v>#DIV/0!</v>
      </c>
      <c r="O27" s="16"/>
    </row>
    <row r="28" spans="1:15" ht="15.75" thickBot="1">
      <c r="A28" s="129" t="s">
        <v>21</v>
      </c>
      <c r="B28" s="131">
        <f>SUM(B16:B27)</f>
        <v>0</v>
      </c>
      <c r="C28" s="131">
        <f>SUM(C16:C27)</f>
        <v>0</v>
      </c>
      <c r="D28" s="131">
        <f>SUM(D16:D27)</f>
        <v>0</v>
      </c>
      <c r="E28" s="131">
        <f>SUM(E16:E27)</f>
        <v>0</v>
      </c>
      <c r="F28" s="198">
        <f>SUM(F16:F27)</f>
        <v>0</v>
      </c>
      <c r="G28" s="131">
        <f t="shared" si="1"/>
        <v>0</v>
      </c>
      <c r="H28" s="131">
        <f>SUM(H16:H27)</f>
        <v>0</v>
      </c>
      <c r="I28" s="131">
        <f>SUM(I16:I27)</f>
        <v>0</v>
      </c>
      <c r="J28" s="131">
        <f t="shared" si="2"/>
        <v>0</v>
      </c>
      <c r="K28" s="131">
        <f>SUM(K16:K27)</f>
        <v>0</v>
      </c>
      <c r="L28" s="131">
        <f>SUM(L16:L27)</f>
        <v>0</v>
      </c>
      <c r="M28" s="131">
        <f>SUM(M16:M27)</f>
        <v>0</v>
      </c>
      <c r="N28" s="132" t="e">
        <f t="shared" si="4"/>
        <v>#DIV/0!</v>
      </c>
      <c r="O28" s="16"/>
    </row>
    <row r="29" spans="1:15" ht="15.75" thickTop="1">
      <c r="A29" s="127" t="s">
        <v>22</v>
      </c>
      <c r="B29" s="127"/>
      <c r="C29" s="127"/>
      <c r="D29" s="127"/>
      <c r="E29" s="133" t="e">
        <f t="shared" ref="E29:M29" si="6">ROUND(+E28/$K$9,2)</f>
        <v>#DIV/0!</v>
      </c>
      <c r="F29" s="133" t="e">
        <f t="shared" si="6"/>
        <v>#DIV/0!</v>
      </c>
      <c r="G29" s="133" t="e">
        <f t="shared" si="6"/>
        <v>#DIV/0!</v>
      </c>
      <c r="H29" s="133" t="e">
        <f t="shared" si="6"/>
        <v>#DIV/0!</v>
      </c>
      <c r="I29" s="133" t="e">
        <f t="shared" si="6"/>
        <v>#DIV/0!</v>
      </c>
      <c r="J29" s="133" t="e">
        <f t="shared" si="6"/>
        <v>#DIV/0!</v>
      </c>
      <c r="K29" s="133" t="e">
        <f t="shared" si="6"/>
        <v>#DIV/0!</v>
      </c>
      <c r="L29" s="133" t="e">
        <f t="shared" si="6"/>
        <v>#DIV/0!</v>
      </c>
      <c r="M29" s="133" t="e">
        <f t="shared" si="6"/>
        <v>#DIV/0!</v>
      </c>
      <c r="N29" s="128"/>
      <c r="O29" s="16"/>
    </row>
    <row r="30" spans="1:15" ht="15.75" thickBot="1">
      <c r="A30" s="132" t="s">
        <v>23</v>
      </c>
      <c r="B30" s="132"/>
      <c r="C30" s="129"/>
      <c r="D30" s="129"/>
      <c r="E30" s="134" t="e">
        <f t="shared" ref="E30:L30" si="7">E28/$E$28*100</f>
        <v>#DIV/0!</v>
      </c>
      <c r="F30" s="134" t="e">
        <f t="shared" si="7"/>
        <v>#DIV/0!</v>
      </c>
      <c r="G30" s="134" t="e">
        <f t="shared" si="7"/>
        <v>#DIV/0!</v>
      </c>
      <c r="H30" s="134" t="e">
        <f t="shared" si="7"/>
        <v>#DIV/0!</v>
      </c>
      <c r="I30" s="134" t="e">
        <f t="shared" si="7"/>
        <v>#DIV/0!</v>
      </c>
      <c r="J30" s="134" t="e">
        <f t="shared" si="7"/>
        <v>#DIV/0!</v>
      </c>
      <c r="K30" s="134" t="e">
        <f t="shared" si="7"/>
        <v>#DIV/0!</v>
      </c>
      <c r="L30" s="134" t="e">
        <f t="shared" si="7"/>
        <v>#DIV/0!</v>
      </c>
      <c r="M30" s="134" t="e">
        <f>M28/$E$28*100</f>
        <v>#DIV/0!</v>
      </c>
      <c r="N30" s="129"/>
      <c r="O30" s="16"/>
    </row>
    <row r="31" spans="1:15" ht="15.75" thickTop="1">
      <c r="A31" s="135"/>
      <c r="B31" s="135"/>
      <c r="C31" s="135"/>
      <c r="D31" s="135"/>
      <c r="E31" s="135"/>
      <c r="F31" s="135"/>
      <c r="G31" s="135"/>
      <c r="H31" s="135"/>
      <c r="I31" s="135"/>
      <c r="J31" s="135"/>
      <c r="K31" s="135"/>
      <c r="L31" s="135"/>
      <c r="M31" s="135"/>
      <c r="N31" s="135"/>
    </row>
    <row r="32" spans="1:15">
      <c r="A32" s="23" t="s">
        <v>24</v>
      </c>
      <c r="B32" s="23" t="s">
        <v>33</v>
      </c>
      <c r="C32" s="125"/>
      <c r="D32" s="125"/>
      <c r="E32" s="125"/>
      <c r="F32" s="125"/>
      <c r="G32" s="125"/>
      <c r="H32" s="125"/>
      <c r="I32" s="23" t="s">
        <v>66</v>
      </c>
      <c r="J32" s="125"/>
      <c r="K32" s="125"/>
      <c r="L32" s="125"/>
      <c r="M32" s="125"/>
      <c r="N32" s="125"/>
    </row>
    <row r="33" spans="1:15">
      <c r="A33" s="23"/>
      <c r="B33" s="23" t="s">
        <v>34</v>
      </c>
      <c r="C33" s="125"/>
      <c r="D33" s="125"/>
      <c r="E33" s="125"/>
      <c r="F33" s="125"/>
      <c r="G33" s="125"/>
      <c r="H33" s="125"/>
      <c r="I33" s="23" t="s">
        <v>67</v>
      </c>
      <c r="J33" s="125"/>
      <c r="K33" s="125"/>
      <c r="L33" s="125"/>
      <c r="M33" s="125"/>
      <c r="N33" s="125"/>
    </row>
    <row r="34" spans="1:15">
      <c r="A34" s="23"/>
      <c r="B34" s="23" t="s">
        <v>35</v>
      </c>
      <c r="C34" s="125"/>
      <c r="D34" s="125"/>
      <c r="E34" s="125"/>
      <c r="F34" s="125"/>
      <c r="G34" s="125"/>
      <c r="H34" s="125"/>
      <c r="I34" s="23" t="s">
        <v>68</v>
      </c>
      <c r="J34" s="125"/>
      <c r="K34" s="125"/>
      <c r="L34" s="125"/>
      <c r="M34" s="125"/>
      <c r="N34" s="125"/>
    </row>
    <row r="35" spans="1:15">
      <c r="A35" s="23"/>
      <c r="B35" s="23" t="s">
        <v>36</v>
      </c>
      <c r="C35" s="125"/>
      <c r="D35" s="125"/>
      <c r="E35" s="125"/>
      <c r="F35" s="125"/>
      <c r="G35" s="125"/>
      <c r="H35" s="125"/>
      <c r="I35" s="23" t="s">
        <v>69</v>
      </c>
      <c r="J35" s="125"/>
      <c r="K35" s="125"/>
      <c r="L35" s="125"/>
      <c r="M35" s="125"/>
      <c r="N35" s="125"/>
    </row>
    <row r="36" spans="1:15">
      <c r="A36" s="49" t="s">
        <v>0</v>
      </c>
      <c r="B36" s="124"/>
      <c r="C36" s="124"/>
      <c r="D36" s="124"/>
      <c r="E36" s="124"/>
      <c r="F36" s="124"/>
      <c r="G36" s="124"/>
      <c r="H36" s="124"/>
      <c r="I36" s="42"/>
      <c r="J36" s="124"/>
      <c r="K36" s="124"/>
      <c r="L36" s="124"/>
      <c r="M36" s="124"/>
      <c r="N36" s="124"/>
      <c r="O36" s="7"/>
    </row>
    <row r="37" spans="1:15">
      <c r="A37" s="49" t="s">
        <v>0</v>
      </c>
      <c r="B37" s="124"/>
      <c r="C37" s="124"/>
      <c r="D37" s="124"/>
      <c r="E37" s="124"/>
      <c r="F37" s="124"/>
      <c r="G37" s="124"/>
      <c r="H37" s="124"/>
      <c r="I37" s="124"/>
      <c r="J37" s="124"/>
      <c r="K37" s="124"/>
      <c r="L37" s="124"/>
      <c r="M37" s="124"/>
      <c r="N37" s="124"/>
      <c r="O37" s="7"/>
    </row>
    <row r="38" spans="1:15">
      <c r="A38" s="124"/>
      <c r="C38" s="124"/>
      <c r="D38" s="124"/>
      <c r="E38" s="136"/>
      <c r="F38" s="124"/>
      <c r="G38" s="124"/>
      <c r="H38" s="124"/>
      <c r="I38" s="124"/>
      <c r="J38" s="124"/>
      <c r="K38" s="124"/>
      <c r="L38" s="124"/>
      <c r="M38" s="124"/>
      <c r="N38" s="124"/>
      <c r="O38" s="7"/>
    </row>
    <row r="39" spans="1:15">
      <c r="A39" s="125"/>
      <c r="B39" s="125"/>
      <c r="C39" s="125"/>
      <c r="D39" s="125"/>
      <c r="E39" s="125"/>
      <c r="F39" s="125"/>
      <c r="G39" s="125"/>
      <c r="H39" s="125"/>
      <c r="I39" s="125"/>
      <c r="J39" s="125"/>
      <c r="K39" s="125"/>
      <c r="L39" s="125"/>
      <c r="M39" s="125"/>
      <c r="N39" s="125"/>
    </row>
    <row r="40" spans="1:15" ht="26.25">
      <c r="B40" s="188"/>
    </row>
  </sheetData>
  <phoneticPr fontId="0" type="noConversion"/>
  <pageMargins left="0.5" right="0.5" top="0.5" bottom="0.5" header="0" footer="0"/>
  <pageSetup scale="89" orientation="landscape" r:id="rId1"/>
  <headerFooter alignWithMargins="0"/>
  <rowBreaks count="1" manualBreakCount="1">
    <brk id="17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O39"/>
  <sheetViews>
    <sheetView showOutlineSymbols="0" zoomScale="87" zoomScaleNormal="87" workbookViewId="0">
      <selection activeCell="K10" sqref="K10"/>
    </sheetView>
  </sheetViews>
  <sheetFormatPr defaultColWidth="9.6640625" defaultRowHeight="15"/>
  <cols>
    <col min="1" max="1" width="15.6640625" style="1" customWidth="1"/>
    <col min="2" max="3" width="7.6640625" style="1" customWidth="1"/>
    <col min="4" max="4" width="8.109375" style="1" customWidth="1"/>
    <col min="5" max="5" width="8.21875" style="1" customWidth="1"/>
    <col min="6" max="6" width="7.6640625" style="1" customWidth="1"/>
    <col min="7" max="7" width="9.5546875" style="1" customWidth="1"/>
    <col min="8" max="10" width="7.6640625" style="1" customWidth="1"/>
    <col min="11" max="11" width="8.109375" style="1" customWidth="1"/>
    <col min="12" max="14" width="7.6640625" style="1" customWidth="1"/>
    <col min="15" max="15" width="4.77734375" style="1" customWidth="1"/>
    <col min="16" max="16384" width="9.6640625" style="1"/>
  </cols>
  <sheetData>
    <row r="1" spans="1:15">
      <c r="A1" s="124" t="s">
        <v>0</v>
      </c>
      <c r="B1" s="124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</row>
    <row r="2" spans="1:15" ht="15.75">
      <c r="A2" s="4" t="s">
        <v>1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</row>
    <row r="3" spans="1:15" ht="18">
      <c r="A3" s="4" t="s">
        <v>2</v>
      </c>
      <c r="B3" s="125"/>
      <c r="C3" s="125"/>
      <c r="D3" s="125"/>
      <c r="E3" s="125"/>
      <c r="F3" s="5" t="s">
        <v>49</v>
      </c>
      <c r="G3" s="125"/>
      <c r="H3" s="125"/>
      <c r="I3" s="125"/>
      <c r="J3" s="125"/>
      <c r="K3" s="125"/>
      <c r="L3" s="125"/>
      <c r="M3" s="125"/>
      <c r="N3" s="125"/>
    </row>
    <row r="4" spans="1:15" ht="18">
      <c r="A4" s="4" t="s">
        <v>3</v>
      </c>
      <c r="B4" s="125"/>
      <c r="C4" s="125"/>
      <c r="D4" s="125"/>
      <c r="E4" s="125"/>
      <c r="F4" s="5" t="s">
        <v>50</v>
      </c>
      <c r="G4" s="125"/>
      <c r="H4" s="125"/>
      <c r="I4" s="125"/>
      <c r="J4" s="125"/>
      <c r="K4" s="125"/>
      <c r="L4" s="125"/>
      <c r="M4" s="125"/>
      <c r="N4" s="125"/>
    </row>
    <row r="5" spans="1:15" ht="18">
      <c r="A5" s="125"/>
      <c r="B5" s="125"/>
      <c r="C5" s="125"/>
      <c r="D5" s="125"/>
      <c r="E5" s="125"/>
      <c r="F5" s="5" t="s">
        <v>51</v>
      </c>
      <c r="G5" s="125"/>
      <c r="H5" s="125"/>
      <c r="I5" s="125"/>
      <c r="J5" s="125"/>
      <c r="K5" s="125"/>
      <c r="L5" s="125"/>
      <c r="M5" s="125"/>
      <c r="N5" s="125"/>
    </row>
    <row r="6" spans="1:15" ht="30">
      <c r="A6" s="125"/>
      <c r="B6" s="125"/>
      <c r="C6" s="125"/>
      <c r="D6" s="6" t="s">
        <v>41</v>
      </c>
      <c r="E6" s="125"/>
      <c r="F6" s="125"/>
      <c r="G6" s="125"/>
      <c r="H6" s="125"/>
      <c r="I6" s="125"/>
      <c r="J6" s="125"/>
      <c r="K6" s="125"/>
      <c r="L6" s="125"/>
      <c r="M6" s="125"/>
      <c r="N6" s="125"/>
    </row>
    <row r="7" spans="1:15">
      <c r="A7" s="124"/>
      <c r="B7" s="124"/>
      <c r="C7" s="124"/>
      <c r="D7" s="124"/>
      <c r="E7" s="124"/>
      <c r="F7" s="124"/>
      <c r="G7" s="124"/>
      <c r="H7" s="124"/>
      <c r="I7" s="124"/>
      <c r="J7" s="124"/>
      <c r="K7" s="124"/>
      <c r="L7" s="124"/>
      <c r="M7" s="124"/>
      <c r="N7" s="124"/>
    </row>
    <row r="8" spans="1:15" ht="18">
      <c r="A8" s="8" t="s">
        <v>4</v>
      </c>
      <c r="B8" s="124" t="s">
        <v>128</v>
      </c>
      <c r="C8" s="124"/>
      <c r="D8" s="124"/>
      <c r="E8" s="124"/>
      <c r="F8" s="124"/>
      <c r="G8" s="8" t="s">
        <v>56</v>
      </c>
      <c r="H8" s="124"/>
      <c r="I8" s="124" t="s">
        <v>130</v>
      </c>
      <c r="J8" s="124"/>
      <c r="K8" s="124"/>
      <c r="L8" s="124"/>
      <c r="M8" s="124"/>
      <c r="N8" s="124"/>
    </row>
    <row r="9" spans="1:15" ht="18">
      <c r="A9" s="10" t="s">
        <v>5</v>
      </c>
      <c r="B9" s="126" t="s">
        <v>26</v>
      </c>
      <c r="C9" s="126"/>
      <c r="D9" s="126"/>
      <c r="E9" s="126"/>
      <c r="F9" s="126"/>
      <c r="G9" s="10" t="s">
        <v>57</v>
      </c>
      <c r="H9" s="126"/>
      <c r="I9" s="126"/>
      <c r="J9" s="126"/>
      <c r="K9" s="239">
        <v>9273</v>
      </c>
      <c r="L9" s="126" t="s">
        <v>0</v>
      </c>
      <c r="M9" s="10" t="s">
        <v>77</v>
      </c>
      <c r="N9" s="112">
        <v>2023</v>
      </c>
    </row>
    <row r="10" spans="1:15" ht="18.75" thickBot="1">
      <c r="A10" s="10" t="s">
        <v>6</v>
      </c>
      <c r="B10" s="126" t="s">
        <v>129</v>
      </c>
      <c r="C10" s="126"/>
      <c r="D10" s="126"/>
      <c r="E10" s="126"/>
      <c r="F10" s="126"/>
      <c r="G10" s="10" t="s">
        <v>58</v>
      </c>
      <c r="H10" s="126"/>
      <c r="I10" s="175" t="s">
        <v>0</v>
      </c>
      <c r="J10" s="126"/>
      <c r="K10" s="126"/>
      <c r="L10" s="126"/>
      <c r="M10" s="126"/>
      <c r="N10" s="126"/>
    </row>
    <row r="11" spans="1:15" ht="16.5" thickTop="1" thickBot="1">
      <c r="A11" s="127" t="s">
        <v>7</v>
      </c>
      <c r="B11" s="127" t="s">
        <v>28</v>
      </c>
      <c r="C11" s="127" t="s">
        <v>37</v>
      </c>
      <c r="D11" s="127" t="s">
        <v>42</v>
      </c>
      <c r="E11" s="127" t="s">
        <v>46</v>
      </c>
      <c r="F11" s="127" t="s">
        <v>52</v>
      </c>
      <c r="G11" s="127" t="s">
        <v>59</v>
      </c>
      <c r="H11" s="127" t="s">
        <v>61</v>
      </c>
      <c r="I11" s="127" t="s">
        <v>64</v>
      </c>
      <c r="J11" s="127" t="s">
        <v>70</v>
      </c>
      <c r="K11" s="127" t="s">
        <v>71</v>
      </c>
      <c r="L11" s="127" t="s">
        <v>75</v>
      </c>
      <c r="M11" s="127" t="s">
        <v>78</v>
      </c>
      <c r="N11" s="127" t="s">
        <v>79</v>
      </c>
      <c r="O11" s="16"/>
    </row>
    <row r="12" spans="1:15" ht="15.75" thickTop="1">
      <c r="A12" s="17"/>
      <c r="B12" s="17" t="s">
        <v>29</v>
      </c>
      <c r="C12" s="17" t="s">
        <v>38</v>
      </c>
      <c r="D12" s="17" t="s">
        <v>43</v>
      </c>
      <c r="E12" s="17"/>
      <c r="F12" s="17"/>
      <c r="G12" s="17"/>
      <c r="H12" s="17"/>
      <c r="I12" s="17"/>
      <c r="J12" s="17"/>
      <c r="K12" s="17"/>
      <c r="L12" s="18"/>
      <c r="M12" s="18"/>
      <c r="N12" s="17"/>
      <c r="O12" s="16"/>
    </row>
    <row r="13" spans="1:15">
      <c r="A13" s="128"/>
      <c r="B13" s="22" t="s">
        <v>30</v>
      </c>
      <c r="C13" s="22" t="s">
        <v>30</v>
      </c>
      <c r="D13" s="22" t="s">
        <v>44</v>
      </c>
      <c r="E13" s="22" t="s">
        <v>47</v>
      </c>
      <c r="F13" s="22" t="s">
        <v>53</v>
      </c>
      <c r="G13" s="22" t="s">
        <v>53</v>
      </c>
      <c r="H13" s="22" t="s">
        <v>43</v>
      </c>
      <c r="I13" s="22" t="s">
        <v>65</v>
      </c>
      <c r="J13" s="22" t="s">
        <v>65</v>
      </c>
      <c r="K13" s="22" t="s">
        <v>72</v>
      </c>
      <c r="L13" s="23"/>
      <c r="M13" s="23"/>
      <c r="N13" s="48" t="s">
        <v>85</v>
      </c>
      <c r="O13" s="16"/>
    </row>
    <row r="14" spans="1:15">
      <c r="A14" s="22" t="s">
        <v>8</v>
      </c>
      <c r="B14" s="22" t="s">
        <v>31</v>
      </c>
      <c r="C14" s="22" t="s">
        <v>39</v>
      </c>
      <c r="D14" s="22" t="s">
        <v>45</v>
      </c>
      <c r="E14" s="22" t="s">
        <v>48</v>
      </c>
      <c r="F14" s="22" t="s">
        <v>54</v>
      </c>
      <c r="G14" s="22" t="s">
        <v>54</v>
      </c>
      <c r="H14" s="22" t="s">
        <v>44</v>
      </c>
      <c r="I14" s="22" t="s">
        <v>55</v>
      </c>
      <c r="J14" s="22" t="s">
        <v>60</v>
      </c>
      <c r="K14" s="26" t="s">
        <v>73</v>
      </c>
      <c r="L14" s="26" t="s">
        <v>30</v>
      </c>
      <c r="M14" s="26"/>
      <c r="N14" s="22" t="s">
        <v>80</v>
      </c>
      <c r="O14" s="16"/>
    </row>
    <row r="15" spans="1:15">
      <c r="A15" s="22"/>
      <c r="B15" s="22" t="s">
        <v>32</v>
      </c>
      <c r="C15" s="22" t="s">
        <v>40</v>
      </c>
      <c r="D15" s="22" t="s">
        <v>32</v>
      </c>
      <c r="E15" s="22"/>
      <c r="F15" s="22" t="s">
        <v>55</v>
      </c>
      <c r="G15" s="22" t="s">
        <v>60</v>
      </c>
      <c r="H15" s="22" t="s">
        <v>62</v>
      </c>
      <c r="I15" s="128"/>
      <c r="J15" s="22"/>
      <c r="K15" s="22" t="s">
        <v>74</v>
      </c>
      <c r="L15" s="22" t="s">
        <v>76</v>
      </c>
      <c r="M15" s="22" t="s">
        <v>21</v>
      </c>
      <c r="N15" s="22" t="s">
        <v>81</v>
      </c>
      <c r="O15" s="16"/>
    </row>
    <row r="16" spans="1:15">
      <c r="A16" s="129" t="s">
        <v>9</v>
      </c>
      <c r="B16" s="103">
        <v>0</v>
      </c>
      <c r="C16" s="103">
        <v>0</v>
      </c>
      <c r="D16" s="103">
        <v>0</v>
      </c>
      <c r="E16" s="131">
        <f t="shared" ref="E16:E27" si="0">B16+C16-D16</f>
        <v>0</v>
      </c>
      <c r="F16" s="103">
        <v>0</v>
      </c>
      <c r="G16" s="131">
        <f t="shared" ref="G16:G28" si="1">E16-F16-H16-K16</f>
        <v>0</v>
      </c>
      <c r="H16" s="103">
        <v>0</v>
      </c>
      <c r="I16" s="103">
        <v>0</v>
      </c>
      <c r="J16" s="131">
        <f t="shared" ref="J16:J28" si="2">H16-I16-L16</f>
        <v>0</v>
      </c>
      <c r="K16" s="103">
        <v>0</v>
      </c>
      <c r="L16" s="103">
        <v>0</v>
      </c>
      <c r="M16" s="131">
        <f t="shared" ref="M16:M27" si="3">SUM(K16:L16)</f>
        <v>0</v>
      </c>
      <c r="N16" s="129">
        <f t="shared" ref="N16:N28" si="4">ROUND(+M16/$K$9,3)</f>
        <v>0</v>
      </c>
      <c r="O16" s="16"/>
    </row>
    <row r="17" spans="1:15">
      <c r="A17" s="129" t="s">
        <v>10</v>
      </c>
      <c r="B17" s="103">
        <v>0</v>
      </c>
      <c r="C17" s="103">
        <v>0</v>
      </c>
      <c r="D17" s="103">
        <v>0</v>
      </c>
      <c r="E17" s="131">
        <f t="shared" si="0"/>
        <v>0</v>
      </c>
      <c r="F17" s="103">
        <v>0</v>
      </c>
      <c r="G17" s="131">
        <f t="shared" si="1"/>
        <v>0</v>
      </c>
      <c r="H17" s="103">
        <v>0</v>
      </c>
      <c r="I17" s="103">
        <v>0</v>
      </c>
      <c r="J17" s="131">
        <f t="shared" si="2"/>
        <v>0</v>
      </c>
      <c r="K17" s="103">
        <v>0</v>
      </c>
      <c r="L17" s="103">
        <v>0</v>
      </c>
      <c r="M17" s="131">
        <f t="shared" si="3"/>
        <v>0</v>
      </c>
      <c r="N17" s="129">
        <f t="shared" si="4"/>
        <v>0</v>
      </c>
      <c r="O17" s="16"/>
    </row>
    <row r="18" spans="1:15">
      <c r="A18" s="129" t="s">
        <v>11</v>
      </c>
      <c r="B18" s="103">
        <v>0</v>
      </c>
      <c r="C18" s="103">
        <v>0</v>
      </c>
      <c r="D18" s="103">
        <v>0</v>
      </c>
      <c r="E18" s="131">
        <f t="shared" si="0"/>
        <v>0</v>
      </c>
      <c r="F18" s="103">
        <v>0</v>
      </c>
      <c r="G18" s="131">
        <f t="shared" si="1"/>
        <v>0</v>
      </c>
      <c r="H18" s="103">
        <v>0</v>
      </c>
      <c r="I18" s="103">
        <v>0</v>
      </c>
      <c r="J18" s="131">
        <f t="shared" si="2"/>
        <v>0</v>
      </c>
      <c r="K18" s="103">
        <v>0</v>
      </c>
      <c r="L18" s="103">
        <v>0</v>
      </c>
      <c r="M18" s="131">
        <f t="shared" si="3"/>
        <v>0</v>
      </c>
      <c r="N18" s="129">
        <f t="shared" si="4"/>
        <v>0</v>
      </c>
      <c r="O18" s="16"/>
    </row>
    <row r="19" spans="1:15">
      <c r="A19" s="129" t="s">
        <v>12</v>
      </c>
      <c r="B19" s="103">
        <v>0</v>
      </c>
      <c r="C19" s="103">
        <v>0</v>
      </c>
      <c r="D19" s="103">
        <v>0</v>
      </c>
      <c r="E19" s="131">
        <f t="shared" si="0"/>
        <v>0</v>
      </c>
      <c r="F19" s="103">
        <v>0</v>
      </c>
      <c r="G19" s="131">
        <f t="shared" si="1"/>
        <v>0</v>
      </c>
      <c r="H19" s="103">
        <v>0</v>
      </c>
      <c r="I19" s="103">
        <v>0</v>
      </c>
      <c r="J19" s="131">
        <f t="shared" si="2"/>
        <v>0</v>
      </c>
      <c r="K19" s="103">
        <v>0</v>
      </c>
      <c r="L19" s="103">
        <v>0</v>
      </c>
      <c r="M19" s="131">
        <f t="shared" si="3"/>
        <v>0</v>
      </c>
      <c r="N19" s="129">
        <f t="shared" si="4"/>
        <v>0</v>
      </c>
      <c r="O19" s="16"/>
    </row>
    <row r="20" spans="1:15">
      <c r="A20" s="129" t="s">
        <v>13</v>
      </c>
      <c r="B20" s="103">
        <v>0</v>
      </c>
      <c r="C20" s="103">
        <v>0</v>
      </c>
      <c r="D20" s="103">
        <v>0</v>
      </c>
      <c r="E20" s="131">
        <f t="shared" si="0"/>
        <v>0</v>
      </c>
      <c r="F20" s="103">
        <v>0</v>
      </c>
      <c r="G20" s="131">
        <f t="shared" si="1"/>
        <v>0</v>
      </c>
      <c r="H20" s="103">
        <v>0</v>
      </c>
      <c r="I20" s="103">
        <v>0</v>
      </c>
      <c r="J20" s="131">
        <f t="shared" si="2"/>
        <v>0</v>
      </c>
      <c r="K20" s="103">
        <v>0</v>
      </c>
      <c r="L20" s="103">
        <v>0</v>
      </c>
      <c r="M20" s="131">
        <f t="shared" si="3"/>
        <v>0</v>
      </c>
      <c r="N20" s="129">
        <f t="shared" si="4"/>
        <v>0</v>
      </c>
      <c r="O20" s="16"/>
    </row>
    <row r="21" spans="1:15">
      <c r="A21" s="129" t="s">
        <v>14</v>
      </c>
      <c r="B21" s="103">
        <v>823</v>
      </c>
      <c r="C21" s="103">
        <v>0</v>
      </c>
      <c r="D21" s="103">
        <v>0</v>
      </c>
      <c r="E21" s="131">
        <f t="shared" si="0"/>
        <v>823</v>
      </c>
      <c r="F21" s="103">
        <v>72</v>
      </c>
      <c r="G21" s="131">
        <f t="shared" si="1"/>
        <v>645</v>
      </c>
      <c r="H21" s="103">
        <v>98</v>
      </c>
      <c r="I21" s="103">
        <v>11</v>
      </c>
      <c r="J21" s="131">
        <f t="shared" si="2"/>
        <v>38</v>
      </c>
      <c r="K21" s="103">
        <v>8</v>
      </c>
      <c r="L21" s="103">
        <v>49</v>
      </c>
      <c r="M21" s="131">
        <f t="shared" si="3"/>
        <v>57</v>
      </c>
      <c r="N21" s="129">
        <f t="shared" si="4"/>
        <v>6.0000000000000001E-3</v>
      </c>
      <c r="O21" s="16"/>
    </row>
    <row r="22" spans="1:15">
      <c r="A22" s="129" t="s">
        <v>15</v>
      </c>
      <c r="B22" s="103">
        <v>7093</v>
      </c>
      <c r="C22" s="103">
        <v>0</v>
      </c>
      <c r="D22" s="103">
        <v>0</v>
      </c>
      <c r="E22" s="131">
        <f t="shared" si="0"/>
        <v>7093</v>
      </c>
      <c r="F22" s="103">
        <v>316</v>
      </c>
      <c r="G22" s="131">
        <f t="shared" si="1"/>
        <v>3845</v>
      </c>
      <c r="H22" s="103">
        <v>2170</v>
      </c>
      <c r="I22" s="103">
        <v>56</v>
      </c>
      <c r="J22" s="131">
        <f t="shared" si="2"/>
        <v>267</v>
      </c>
      <c r="K22" s="103">
        <v>762</v>
      </c>
      <c r="L22" s="103">
        <v>1847</v>
      </c>
      <c r="M22" s="131">
        <f t="shared" si="3"/>
        <v>2609</v>
      </c>
      <c r="N22" s="129">
        <f t="shared" si="4"/>
        <v>0.28100000000000003</v>
      </c>
      <c r="O22" s="16"/>
    </row>
    <row r="23" spans="1:15">
      <c r="A23" s="129" t="s">
        <v>16</v>
      </c>
      <c r="B23" s="103">
        <v>8151</v>
      </c>
      <c r="C23" s="103">
        <v>0</v>
      </c>
      <c r="D23" s="103">
        <v>0</v>
      </c>
      <c r="E23" s="131">
        <f t="shared" si="0"/>
        <v>8151</v>
      </c>
      <c r="F23" s="103">
        <v>290</v>
      </c>
      <c r="G23" s="131">
        <f t="shared" si="1"/>
        <v>3349</v>
      </c>
      <c r="H23" s="103">
        <v>3152</v>
      </c>
      <c r="I23" s="103">
        <v>79</v>
      </c>
      <c r="J23" s="131">
        <f t="shared" si="2"/>
        <v>219</v>
      </c>
      <c r="K23" s="103">
        <v>1360</v>
      </c>
      <c r="L23" s="103">
        <v>2854</v>
      </c>
      <c r="M23" s="131">
        <f t="shared" si="3"/>
        <v>4214</v>
      </c>
      <c r="N23" s="129">
        <f t="shared" si="4"/>
        <v>0.45400000000000001</v>
      </c>
      <c r="O23" s="16"/>
    </row>
    <row r="24" spans="1:15">
      <c r="A24" s="129" t="s">
        <v>17</v>
      </c>
      <c r="B24" s="103">
        <v>0</v>
      </c>
      <c r="C24" s="103">
        <v>0</v>
      </c>
      <c r="D24" s="103">
        <v>0</v>
      </c>
      <c r="E24" s="131">
        <f t="shared" si="0"/>
        <v>0</v>
      </c>
      <c r="F24" s="103">
        <v>0</v>
      </c>
      <c r="G24" s="131">
        <f t="shared" si="1"/>
        <v>0</v>
      </c>
      <c r="H24" s="103">
        <v>0</v>
      </c>
      <c r="I24" s="103">
        <v>0</v>
      </c>
      <c r="J24" s="131">
        <f t="shared" si="2"/>
        <v>0</v>
      </c>
      <c r="K24" s="103">
        <v>0</v>
      </c>
      <c r="L24" s="103">
        <v>0</v>
      </c>
      <c r="M24" s="131">
        <f t="shared" si="3"/>
        <v>0</v>
      </c>
      <c r="N24" s="129">
        <f t="shared" si="4"/>
        <v>0</v>
      </c>
      <c r="O24" s="16"/>
    </row>
    <row r="25" spans="1:15">
      <c r="A25" s="129" t="s">
        <v>18</v>
      </c>
      <c r="B25" s="103">
        <v>0</v>
      </c>
      <c r="C25" s="103">
        <v>0</v>
      </c>
      <c r="D25" s="103">
        <v>0</v>
      </c>
      <c r="E25" s="131">
        <f t="shared" si="0"/>
        <v>0</v>
      </c>
      <c r="F25" s="103">
        <v>0</v>
      </c>
      <c r="G25" s="131">
        <f t="shared" si="1"/>
        <v>0</v>
      </c>
      <c r="H25" s="103">
        <v>0</v>
      </c>
      <c r="I25" s="103">
        <v>0</v>
      </c>
      <c r="J25" s="131">
        <f t="shared" si="2"/>
        <v>0</v>
      </c>
      <c r="K25" s="103">
        <v>0</v>
      </c>
      <c r="L25" s="103">
        <v>0</v>
      </c>
      <c r="M25" s="131">
        <f t="shared" si="3"/>
        <v>0</v>
      </c>
      <c r="N25" s="129">
        <f t="shared" si="4"/>
        <v>0</v>
      </c>
      <c r="O25" s="16"/>
    </row>
    <row r="26" spans="1:15">
      <c r="A26" s="129" t="s">
        <v>19</v>
      </c>
      <c r="B26" s="103">
        <v>0</v>
      </c>
      <c r="C26" s="103">
        <v>0</v>
      </c>
      <c r="D26" s="103">
        <v>0</v>
      </c>
      <c r="E26" s="131">
        <f t="shared" si="0"/>
        <v>0</v>
      </c>
      <c r="F26" s="103">
        <v>0</v>
      </c>
      <c r="G26" s="131">
        <f t="shared" si="1"/>
        <v>0</v>
      </c>
      <c r="H26" s="103">
        <v>0</v>
      </c>
      <c r="I26" s="103">
        <v>0</v>
      </c>
      <c r="J26" s="131">
        <f t="shared" si="2"/>
        <v>0</v>
      </c>
      <c r="K26" s="103">
        <v>0</v>
      </c>
      <c r="L26" s="103">
        <v>0</v>
      </c>
      <c r="M26" s="131">
        <f t="shared" si="3"/>
        <v>0</v>
      </c>
      <c r="N26" s="129">
        <f t="shared" si="4"/>
        <v>0</v>
      </c>
      <c r="O26" s="16"/>
    </row>
    <row r="27" spans="1:15">
      <c r="A27" s="129" t="s">
        <v>20</v>
      </c>
      <c r="B27" s="103">
        <v>0</v>
      </c>
      <c r="C27" s="103">
        <v>0</v>
      </c>
      <c r="D27" s="103">
        <v>0</v>
      </c>
      <c r="E27" s="131">
        <f t="shared" si="0"/>
        <v>0</v>
      </c>
      <c r="F27" s="103">
        <v>0</v>
      </c>
      <c r="G27" s="131">
        <f t="shared" si="1"/>
        <v>0</v>
      </c>
      <c r="H27" s="103">
        <v>0</v>
      </c>
      <c r="I27" s="103">
        <v>0</v>
      </c>
      <c r="J27" s="131">
        <f t="shared" si="2"/>
        <v>0</v>
      </c>
      <c r="K27" s="103">
        <v>0</v>
      </c>
      <c r="L27" s="103">
        <v>0</v>
      </c>
      <c r="M27" s="131">
        <f t="shared" si="3"/>
        <v>0</v>
      </c>
      <c r="N27" s="129">
        <f t="shared" si="4"/>
        <v>0</v>
      </c>
      <c r="O27" s="16"/>
    </row>
    <row r="28" spans="1:15" ht="15.75" thickBot="1">
      <c r="A28" s="129" t="s">
        <v>21</v>
      </c>
      <c r="B28" s="131">
        <f>SUM(B16:B27)</f>
        <v>16067</v>
      </c>
      <c r="C28" s="131">
        <f>SUM(C16:C27)</f>
        <v>0</v>
      </c>
      <c r="D28" s="131">
        <f>SUM(D16:D27)</f>
        <v>0</v>
      </c>
      <c r="E28" s="131">
        <f>SUM(E16:E27)</f>
        <v>16067</v>
      </c>
      <c r="F28" s="131">
        <f>SUM(F16:F27)</f>
        <v>678</v>
      </c>
      <c r="G28" s="131">
        <f t="shared" si="1"/>
        <v>7839</v>
      </c>
      <c r="H28" s="131">
        <f>SUM(H16:H27)</f>
        <v>5420</v>
      </c>
      <c r="I28" s="131">
        <f>SUM(I16:I27)</f>
        <v>146</v>
      </c>
      <c r="J28" s="131">
        <f t="shared" si="2"/>
        <v>524</v>
      </c>
      <c r="K28" s="131">
        <f>SUM(K16:K27)</f>
        <v>2130</v>
      </c>
      <c r="L28" s="131">
        <f>SUM(L16:L27)</f>
        <v>4750</v>
      </c>
      <c r="M28" s="131">
        <f>SUM(M16:M27)</f>
        <v>6880</v>
      </c>
      <c r="N28" s="132">
        <f t="shared" si="4"/>
        <v>0.74199999999999999</v>
      </c>
      <c r="O28" s="16"/>
    </row>
    <row r="29" spans="1:15" ht="15.75" thickTop="1">
      <c r="A29" s="127" t="s">
        <v>22</v>
      </c>
      <c r="B29" s="133" t="s">
        <v>0</v>
      </c>
      <c r="C29" s="133" t="s">
        <v>0</v>
      </c>
      <c r="D29" s="133" t="s">
        <v>0</v>
      </c>
      <c r="E29" s="133">
        <f t="shared" ref="E29:M29" si="5">ROUND(+E28/$K$9,2)</f>
        <v>1.73</v>
      </c>
      <c r="F29" s="133">
        <f t="shared" si="5"/>
        <v>7.0000000000000007E-2</v>
      </c>
      <c r="G29" s="133">
        <f t="shared" si="5"/>
        <v>0.85</v>
      </c>
      <c r="H29" s="133">
        <f t="shared" si="5"/>
        <v>0.57999999999999996</v>
      </c>
      <c r="I29" s="133">
        <f t="shared" si="5"/>
        <v>0.02</v>
      </c>
      <c r="J29" s="133">
        <f t="shared" si="5"/>
        <v>0.06</v>
      </c>
      <c r="K29" s="133">
        <f t="shared" si="5"/>
        <v>0.23</v>
      </c>
      <c r="L29" s="133">
        <f t="shared" si="5"/>
        <v>0.51</v>
      </c>
      <c r="M29" s="133">
        <f t="shared" si="5"/>
        <v>0.74</v>
      </c>
      <c r="N29" s="128"/>
      <c r="O29" s="16"/>
    </row>
    <row r="30" spans="1:15" ht="15.75" thickBot="1">
      <c r="A30" s="129" t="s">
        <v>23</v>
      </c>
      <c r="B30" s="134" t="s">
        <v>0</v>
      </c>
      <c r="C30" s="134" t="s">
        <v>0</v>
      </c>
      <c r="D30" s="134" t="s">
        <v>0</v>
      </c>
      <c r="E30" s="134">
        <f t="shared" ref="E30:M30" si="6">E28/$E$28*100</f>
        <v>100</v>
      </c>
      <c r="F30" s="134">
        <f t="shared" si="6"/>
        <v>4.2198294641190017</v>
      </c>
      <c r="G30" s="134">
        <f t="shared" si="6"/>
        <v>48.789444202402436</v>
      </c>
      <c r="H30" s="134">
        <f t="shared" si="6"/>
        <v>33.733739963901165</v>
      </c>
      <c r="I30" s="134">
        <f t="shared" si="6"/>
        <v>0.90869484035600923</v>
      </c>
      <c r="J30" s="134">
        <f t="shared" si="6"/>
        <v>3.261343125661293</v>
      </c>
      <c r="K30" s="134">
        <f t="shared" si="6"/>
        <v>13.256986369577394</v>
      </c>
      <c r="L30" s="134">
        <f t="shared" si="6"/>
        <v>29.563701997883861</v>
      </c>
      <c r="M30" s="134">
        <f t="shared" si="6"/>
        <v>42.820688367461258</v>
      </c>
      <c r="N30" s="129"/>
      <c r="O30" s="16"/>
    </row>
    <row r="31" spans="1:15" ht="15.75" thickTop="1">
      <c r="A31" s="135"/>
      <c r="B31" s="135"/>
      <c r="C31" s="135"/>
      <c r="D31" s="135"/>
      <c r="E31" s="135"/>
      <c r="F31" s="135"/>
      <c r="G31" s="135"/>
      <c r="H31" s="135"/>
      <c r="I31" s="135"/>
      <c r="J31" s="135"/>
      <c r="K31" s="135"/>
      <c r="L31" s="135"/>
      <c r="M31" s="135"/>
      <c r="N31" s="135"/>
    </row>
    <row r="32" spans="1:15">
      <c r="A32" s="23" t="s">
        <v>24</v>
      </c>
      <c r="B32" s="23" t="s">
        <v>33</v>
      </c>
      <c r="C32" s="125"/>
      <c r="D32" s="125"/>
      <c r="E32" s="125"/>
      <c r="F32" s="125"/>
      <c r="G32" s="125"/>
      <c r="H32" s="125"/>
      <c r="I32" s="23" t="s">
        <v>66</v>
      </c>
      <c r="J32" s="125"/>
      <c r="K32" s="125"/>
      <c r="L32" s="125"/>
      <c r="M32" s="125"/>
      <c r="N32" s="125"/>
    </row>
    <row r="33" spans="1:15">
      <c r="A33" s="23"/>
      <c r="B33" s="23" t="s">
        <v>34</v>
      </c>
      <c r="C33" s="125"/>
      <c r="D33" s="125"/>
      <c r="E33" s="125"/>
      <c r="F33" s="125"/>
      <c r="G33" s="125"/>
      <c r="H33" s="125"/>
      <c r="I33" s="23" t="s">
        <v>67</v>
      </c>
      <c r="J33" s="125"/>
      <c r="K33" s="125"/>
      <c r="L33" s="125"/>
      <c r="M33" s="125"/>
      <c r="N33" s="125"/>
    </row>
    <row r="34" spans="1:15">
      <c r="A34" s="23"/>
      <c r="B34" s="23" t="s">
        <v>35</v>
      </c>
      <c r="C34" s="125"/>
      <c r="D34" s="125"/>
      <c r="E34" s="125"/>
      <c r="F34" s="125"/>
      <c r="G34" s="125"/>
      <c r="H34" s="125"/>
      <c r="I34" s="23" t="s">
        <v>68</v>
      </c>
      <c r="J34" s="125"/>
      <c r="K34" s="125"/>
      <c r="L34" s="125"/>
      <c r="M34" s="125"/>
      <c r="N34" s="125"/>
    </row>
    <row r="35" spans="1:15">
      <c r="A35" s="23"/>
      <c r="B35" s="23" t="s">
        <v>36</v>
      </c>
      <c r="C35" s="125"/>
      <c r="D35" s="125"/>
      <c r="E35" s="125"/>
      <c r="F35" s="125"/>
      <c r="G35" s="125"/>
      <c r="H35" s="125"/>
      <c r="I35" s="23" t="s">
        <v>69</v>
      </c>
      <c r="J35" s="125"/>
      <c r="K35" s="125"/>
      <c r="L35" s="125"/>
      <c r="M35" s="125"/>
      <c r="N35" s="125"/>
    </row>
    <row r="36" spans="1:15">
      <c r="A36" s="52"/>
      <c r="B36" s="124"/>
      <c r="C36" s="125" t="s">
        <v>0</v>
      </c>
      <c r="D36" s="125" t="s">
        <v>0</v>
      </c>
      <c r="E36" s="137" t="s">
        <v>0</v>
      </c>
      <c r="F36" s="124"/>
      <c r="G36" s="124"/>
      <c r="H36" s="125"/>
      <c r="I36" s="23"/>
      <c r="J36" s="125"/>
      <c r="K36" s="125"/>
      <c r="L36" s="125"/>
      <c r="M36" s="125"/>
      <c r="N36" s="125"/>
      <c r="O36" s="43"/>
    </row>
    <row r="37" spans="1:15">
      <c r="A37" s="124"/>
      <c r="B37" s="125"/>
      <c r="C37" s="125" t="s">
        <v>0</v>
      </c>
      <c r="D37" s="125" t="s">
        <v>0</v>
      </c>
      <c r="E37" s="138" t="s">
        <v>0</v>
      </c>
      <c r="F37" s="125"/>
      <c r="G37" s="125"/>
      <c r="H37" s="125"/>
      <c r="I37" s="125"/>
      <c r="J37" s="125"/>
      <c r="K37" s="125"/>
      <c r="L37" s="125"/>
      <c r="M37" s="125"/>
      <c r="N37" s="125"/>
    </row>
    <row r="38" spans="1:15">
      <c r="A38" s="124"/>
      <c r="B38" s="125"/>
      <c r="C38" s="125" t="s">
        <v>0</v>
      </c>
      <c r="D38" s="125" t="s">
        <v>0</v>
      </c>
      <c r="E38" s="139" t="s">
        <v>0</v>
      </c>
      <c r="F38" s="125"/>
      <c r="G38" s="125"/>
      <c r="H38" s="125"/>
      <c r="I38" s="125"/>
      <c r="J38" s="125"/>
      <c r="K38" s="125"/>
      <c r="L38" s="125"/>
      <c r="M38" s="125"/>
      <c r="N38" s="125"/>
    </row>
    <row r="39" spans="1:15">
      <c r="A39" s="7"/>
    </row>
  </sheetData>
  <phoneticPr fontId="0" type="noConversion"/>
  <pageMargins left="0.5" right="0.5" top="0.5" bottom="0.5" header="0" footer="0"/>
  <pageSetup scale="86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O40"/>
  <sheetViews>
    <sheetView showOutlineSymbols="0" zoomScale="87" zoomScaleNormal="87" workbookViewId="0">
      <selection activeCell="K10" sqref="K10"/>
    </sheetView>
  </sheetViews>
  <sheetFormatPr defaultColWidth="9.6640625" defaultRowHeight="15"/>
  <cols>
    <col min="1" max="1" width="15.6640625" style="72" customWidth="1"/>
    <col min="2" max="3" width="7.6640625" style="72" customWidth="1"/>
    <col min="4" max="4" width="8.109375" style="72" customWidth="1"/>
    <col min="5" max="5" width="8.33203125" style="72" customWidth="1"/>
    <col min="6" max="10" width="7.6640625" style="72" customWidth="1"/>
    <col min="11" max="11" width="8.109375" style="72" customWidth="1"/>
    <col min="12" max="14" width="7.6640625" style="72" customWidth="1"/>
    <col min="15" max="15" width="4.77734375" style="72" customWidth="1"/>
    <col min="16" max="16384" width="9.6640625" style="72"/>
  </cols>
  <sheetData>
    <row r="1" spans="1:15">
      <c r="A1" s="68" t="s">
        <v>0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</row>
    <row r="2" spans="1:15" ht="15.75">
      <c r="A2" s="73" t="s">
        <v>1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</row>
    <row r="3" spans="1:15" ht="18">
      <c r="A3" s="73" t="s">
        <v>2</v>
      </c>
      <c r="B3" s="68"/>
      <c r="C3" s="68"/>
      <c r="D3" s="68"/>
      <c r="E3" s="68"/>
      <c r="F3" s="74" t="s">
        <v>49</v>
      </c>
      <c r="G3" s="68"/>
      <c r="H3" s="68"/>
      <c r="I3" s="68"/>
      <c r="J3" s="68"/>
      <c r="K3" s="68"/>
      <c r="L3" s="68"/>
      <c r="M3" s="68"/>
      <c r="N3" s="68"/>
    </row>
    <row r="4" spans="1:15" ht="18">
      <c r="A4" s="73" t="s">
        <v>3</v>
      </c>
      <c r="B4" s="68"/>
      <c r="C4" s="68"/>
      <c r="D4" s="68"/>
      <c r="E4" s="68"/>
      <c r="F4" s="74" t="s">
        <v>50</v>
      </c>
      <c r="G4" s="68"/>
      <c r="H4" s="68"/>
      <c r="I4" s="68"/>
      <c r="J4" s="68"/>
      <c r="K4" s="68"/>
      <c r="L4" s="68"/>
      <c r="M4" s="68"/>
      <c r="N4" s="68"/>
    </row>
    <row r="5" spans="1:15" ht="18">
      <c r="A5" s="68"/>
      <c r="B5" s="68"/>
      <c r="C5" s="68"/>
      <c r="D5" s="68"/>
      <c r="E5" s="68"/>
      <c r="F5" s="74" t="s">
        <v>51</v>
      </c>
      <c r="G5" s="68"/>
      <c r="H5" s="68"/>
      <c r="I5" s="68"/>
      <c r="J5" s="68"/>
      <c r="K5" s="68"/>
      <c r="L5" s="68"/>
      <c r="M5" s="68"/>
      <c r="N5" s="68"/>
    </row>
    <row r="6" spans="1:15" ht="30">
      <c r="A6" s="68"/>
      <c r="B6" s="68"/>
      <c r="C6" s="68"/>
      <c r="D6" s="75" t="s">
        <v>41</v>
      </c>
      <c r="E6" s="68"/>
      <c r="F6" s="68"/>
      <c r="G6" s="68"/>
      <c r="H6" s="68"/>
      <c r="I6" s="68"/>
      <c r="J6" s="68"/>
      <c r="K6" s="68"/>
      <c r="L6" s="68"/>
      <c r="M6" s="68"/>
      <c r="N6" s="68"/>
    </row>
    <row r="7" spans="1:15">
      <c r="A7" s="68"/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</row>
    <row r="8" spans="1:15" ht="18">
      <c r="A8" s="76" t="s">
        <v>4</v>
      </c>
      <c r="B8" s="68" t="s">
        <v>167</v>
      </c>
      <c r="C8" s="68"/>
      <c r="D8" s="68"/>
      <c r="E8" s="68"/>
      <c r="F8" s="68"/>
      <c r="G8" s="76" t="s">
        <v>56</v>
      </c>
      <c r="H8" s="68"/>
      <c r="I8" s="68" t="s">
        <v>169</v>
      </c>
      <c r="J8" s="68"/>
      <c r="K8" s="68"/>
      <c r="L8" s="68"/>
      <c r="M8" s="68"/>
      <c r="N8" s="68"/>
    </row>
    <row r="9" spans="1:15" ht="18">
      <c r="A9" s="77" t="s">
        <v>5</v>
      </c>
      <c r="B9" s="78" t="s">
        <v>26</v>
      </c>
      <c r="C9" s="78"/>
      <c r="D9" s="78"/>
      <c r="E9" s="78"/>
      <c r="F9" s="78"/>
      <c r="G9" s="77" t="s">
        <v>57</v>
      </c>
      <c r="H9" s="78"/>
      <c r="I9" s="78"/>
      <c r="J9" s="78"/>
      <c r="K9" s="238">
        <v>5710</v>
      </c>
      <c r="L9" s="78"/>
      <c r="M9" s="77" t="s">
        <v>77</v>
      </c>
      <c r="N9" s="113">
        <v>2023</v>
      </c>
    </row>
    <row r="10" spans="1:15" ht="18.75" thickBot="1">
      <c r="A10" s="77" t="s">
        <v>6</v>
      </c>
      <c r="B10" s="78" t="s">
        <v>168</v>
      </c>
      <c r="C10" s="78"/>
      <c r="D10" s="78"/>
      <c r="E10" s="78"/>
      <c r="F10" s="78"/>
      <c r="G10" s="77" t="s">
        <v>58</v>
      </c>
      <c r="H10" s="78"/>
      <c r="I10" s="176" t="s">
        <v>0</v>
      </c>
      <c r="J10" s="78"/>
      <c r="K10" s="78"/>
      <c r="L10" s="78"/>
      <c r="M10" s="78"/>
      <c r="N10" s="78"/>
    </row>
    <row r="11" spans="1:15" ht="16.5" thickTop="1" thickBot="1">
      <c r="A11" s="66" t="s">
        <v>7</v>
      </c>
      <c r="B11" s="66" t="s">
        <v>28</v>
      </c>
      <c r="C11" s="66" t="s">
        <v>37</v>
      </c>
      <c r="D11" s="66" t="s">
        <v>42</v>
      </c>
      <c r="E11" s="66" t="s">
        <v>46</v>
      </c>
      <c r="F11" s="66" t="s">
        <v>52</v>
      </c>
      <c r="G11" s="66" t="s">
        <v>59</v>
      </c>
      <c r="H11" s="66" t="s">
        <v>61</v>
      </c>
      <c r="I11" s="66" t="s">
        <v>64</v>
      </c>
      <c r="J11" s="66" t="s">
        <v>70</v>
      </c>
      <c r="K11" s="66" t="s">
        <v>71</v>
      </c>
      <c r="L11" s="66" t="s">
        <v>75</v>
      </c>
      <c r="M11" s="89" t="s">
        <v>78</v>
      </c>
      <c r="N11" s="89" t="s">
        <v>79</v>
      </c>
      <c r="O11" s="79"/>
    </row>
    <row r="12" spans="1:15" ht="15.75" thickTop="1">
      <c r="A12" s="80"/>
      <c r="B12" s="80" t="s">
        <v>29</v>
      </c>
      <c r="C12" s="80" t="s">
        <v>38</v>
      </c>
      <c r="D12" s="80" t="s">
        <v>43</v>
      </c>
      <c r="E12" s="80"/>
      <c r="F12" s="80"/>
      <c r="G12" s="80"/>
      <c r="H12" s="80"/>
      <c r="I12" s="80"/>
      <c r="J12" s="80"/>
      <c r="K12" s="80"/>
      <c r="L12" s="81"/>
      <c r="M12" s="90"/>
      <c r="N12" s="91"/>
      <c r="O12" s="79"/>
    </row>
    <row r="13" spans="1:15">
      <c r="A13" s="82"/>
      <c r="B13" s="83" t="s">
        <v>30</v>
      </c>
      <c r="C13" s="83" t="s">
        <v>30</v>
      </c>
      <c r="D13" s="83" t="s">
        <v>44</v>
      </c>
      <c r="E13" s="83" t="s">
        <v>47</v>
      </c>
      <c r="F13" s="83" t="s">
        <v>53</v>
      </c>
      <c r="G13" s="83" t="s">
        <v>53</v>
      </c>
      <c r="H13" s="83" t="s">
        <v>43</v>
      </c>
      <c r="I13" s="83" t="s">
        <v>65</v>
      </c>
      <c r="J13" s="83" t="s">
        <v>65</v>
      </c>
      <c r="K13" s="83" t="s">
        <v>72</v>
      </c>
      <c r="L13" s="69"/>
      <c r="M13" s="92"/>
      <c r="N13" s="93" t="s">
        <v>85</v>
      </c>
      <c r="O13" s="79"/>
    </row>
    <row r="14" spans="1:15">
      <c r="A14" s="83" t="s">
        <v>8</v>
      </c>
      <c r="B14" s="83" t="s">
        <v>31</v>
      </c>
      <c r="C14" s="83" t="s">
        <v>39</v>
      </c>
      <c r="D14" s="83" t="s">
        <v>45</v>
      </c>
      <c r="E14" s="83" t="s">
        <v>48</v>
      </c>
      <c r="F14" s="83" t="s">
        <v>54</v>
      </c>
      <c r="G14" s="83" t="s">
        <v>54</v>
      </c>
      <c r="H14" s="83" t="s">
        <v>44</v>
      </c>
      <c r="I14" s="83" t="s">
        <v>55</v>
      </c>
      <c r="J14" s="83" t="s">
        <v>60</v>
      </c>
      <c r="K14" s="84" t="s">
        <v>73</v>
      </c>
      <c r="L14" s="84" t="s">
        <v>30</v>
      </c>
      <c r="M14" s="94"/>
      <c r="N14" s="95" t="s">
        <v>80</v>
      </c>
      <c r="O14" s="79"/>
    </row>
    <row r="15" spans="1:15" ht="15.75" thickBot="1">
      <c r="A15" s="107"/>
      <c r="B15" s="107" t="s">
        <v>32</v>
      </c>
      <c r="C15" s="107" t="s">
        <v>40</v>
      </c>
      <c r="D15" s="107" t="s">
        <v>32</v>
      </c>
      <c r="E15" s="107"/>
      <c r="F15" s="107" t="s">
        <v>55</v>
      </c>
      <c r="G15" s="107" t="s">
        <v>60</v>
      </c>
      <c r="H15" s="107" t="s">
        <v>62</v>
      </c>
      <c r="I15" s="108"/>
      <c r="J15" s="107"/>
      <c r="K15" s="107" t="s">
        <v>74</v>
      </c>
      <c r="L15" s="107" t="s">
        <v>76</v>
      </c>
      <c r="M15" s="109" t="s">
        <v>21</v>
      </c>
      <c r="N15" s="110" t="s">
        <v>81</v>
      </c>
      <c r="O15" s="79"/>
    </row>
    <row r="16" spans="1:15">
      <c r="A16" s="129" t="s">
        <v>9</v>
      </c>
      <c r="B16" s="103">
        <v>0</v>
      </c>
      <c r="C16" s="186">
        <v>0</v>
      </c>
      <c r="D16" s="186">
        <v>0</v>
      </c>
      <c r="E16" s="131">
        <f t="shared" ref="E16:E27" si="0">B16+C16-D16</f>
        <v>0</v>
      </c>
      <c r="F16" s="103">
        <v>0</v>
      </c>
      <c r="G16" s="131">
        <f t="shared" ref="G16:G28" si="1">E16-F16-H16-K16</f>
        <v>0</v>
      </c>
      <c r="H16" s="186">
        <v>0</v>
      </c>
      <c r="I16" s="103">
        <v>0</v>
      </c>
      <c r="J16" s="131">
        <f t="shared" ref="J16:J28" si="2">H16-I16-L16</f>
        <v>0</v>
      </c>
      <c r="K16" s="103">
        <v>0</v>
      </c>
      <c r="L16" s="103">
        <v>0</v>
      </c>
      <c r="M16" s="145">
        <f t="shared" ref="M16:M27" si="3">SUM(K16:L16)</f>
        <v>0</v>
      </c>
      <c r="N16" s="146">
        <f t="shared" ref="N16:N28" si="4">ROUND(+M16/$K$9,3)</f>
        <v>0</v>
      </c>
      <c r="O16" s="16"/>
    </row>
    <row r="17" spans="1:15">
      <c r="A17" s="129" t="s">
        <v>10</v>
      </c>
      <c r="B17" s="103">
        <v>0</v>
      </c>
      <c r="C17" s="186">
        <v>0</v>
      </c>
      <c r="D17" s="186">
        <v>0</v>
      </c>
      <c r="E17" s="131">
        <f t="shared" si="0"/>
        <v>0</v>
      </c>
      <c r="F17" s="103">
        <v>0</v>
      </c>
      <c r="G17" s="131">
        <f t="shared" si="1"/>
        <v>0</v>
      </c>
      <c r="H17" s="186">
        <v>0</v>
      </c>
      <c r="I17" s="103">
        <v>0</v>
      </c>
      <c r="J17" s="131">
        <f t="shared" si="2"/>
        <v>0</v>
      </c>
      <c r="K17" s="103">
        <v>0</v>
      </c>
      <c r="L17" s="103">
        <v>0</v>
      </c>
      <c r="M17" s="145">
        <f t="shared" si="3"/>
        <v>0</v>
      </c>
      <c r="N17" s="146">
        <f t="shared" si="4"/>
        <v>0</v>
      </c>
      <c r="O17" s="16"/>
    </row>
    <row r="18" spans="1:15">
      <c r="A18" s="129" t="s">
        <v>11</v>
      </c>
      <c r="B18" s="103">
        <v>0</v>
      </c>
      <c r="C18" s="186">
        <v>0</v>
      </c>
      <c r="D18" s="186">
        <v>0</v>
      </c>
      <c r="E18" s="131">
        <f t="shared" si="0"/>
        <v>0</v>
      </c>
      <c r="F18" s="103">
        <v>0</v>
      </c>
      <c r="G18" s="131">
        <f t="shared" si="1"/>
        <v>0</v>
      </c>
      <c r="H18" s="186">
        <v>0</v>
      </c>
      <c r="I18" s="103">
        <v>0</v>
      </c>
      <c r="J18" s="131">
        <f t="shared" si="2"/>
        <v>0</v>
      </c>
      <c r="K18" s="103">
        <v>0</v>
      </c>
      <c r="L18" s="103">
        <v>0</v>
      </c>
      <c r="M18" s="145">
        <f t="shared" si="3"/>
        <v>0</v>
      </c>
      <c r="N18" s="146">
        <f t="shared" si="4"/>
        <v>0</v>
      </c>
      <c r="O18" s="16"/>
    </row>
    <row r="19" spans="1:15">
      <c r="A19" s="129" t="s">
        <v>12</v>
      </c>
      <c r="B19" s="103">
        <v>0</v>
      </c>
      <c r="C19" s="186">
        <v>0</v>
      </c>
      <c r="D19" s="186">
        <v>0</v>
      </c>
      <c r="E19" s="131">
        <f t="shared" si="0"/>
        <v>0</v>
      </c>
      <c r="F19" s="103">
        <v>0</v>
      </c>
      <c r="G19" s="131">
        <f t="shared" si="1"/>
        <v>0</v>
      </c>
      <c r="H19" s="186">
        <v>0</v>
      </c>
      <c r="I19" s="103">
        <v>0</v>
      </c>
      <c r="J19" s="131">
        <f t="shared" si="2"/>
        <v>0</v>
      </c>
      <c r="K19" s="103">
        <v>0</v>
      </c>
      <c r="L19" s="103">
        <v>0</v>
      </c>
      <c r="M19" s="145">
        <f t="shared" si="3"/>
        <v>0</v>
      </c>
      <c r="N19" s="146">
        <f t="shared" si="4"/>
        <v>0</v>
      </c>
      <c r="O19" s="16"/>
    </row>
    <row r="20" spans="1:15">
      <c r="A20" s="129" t="s">
        <v>13</v>
      </c>
      <c r="B20" s="103">
        <v>0</v>
      </c>
      <c r="C20" s="186">
        <v>0</v>
      </c>
      <c r="D20" s="186">
        <v>0</v>
      </c>
      <c r="E20" s="131">
        <f t="shared" si="0"/>
        <v>0</v>
      </c>
      <c r="F20" s="103">
        <v>0</v>
      </c>
      <c r="G20" s="131">
        <f t="shared" si="1"/>
        <v>0</v>
      </c>
      <c r="H20" s="186">
        <v>0</v>
      </c>
      <c r="I20" s="103">
        <v>0</v>
      </c>
      <c r="J20" s="131">
        <f t="shared" si="2"/>
        <v>0</v>
      </c>
      <c r="K20" s="103">
        <v>0</v>
      </c>
      <c r="L20" s="103">
        <v>0</v>
      </c>
      <c r="M20" s="145">
        <f t="shared" si="3"/>
        <v>0</v>
      </c>
      <c r="N20" s="146">
        <f t="shared" si="4"/>
        <v>0</v>
      </c>
      <c r="O20" s="16"/>
    </row>
    <row r="21" spans="1:15">
      <c r="A21" s="129" t="s">
        <v>14</v>
      </c>
      <c r="B21" s="103">
        <v>382</v>
      </c>
      <c r="C21" s="186">
        <v>0</v>
      </c>
      <c r="D21" s="186">
        <v>0</v>
      </c>
      <c r="E21" s="131">
        <f t="shared" si="0"/>
        <v>382</v>
      </c>
      <c r="F21" s="103">
        <v>0</v>
      </c>
      <c r="G21" s="131">
        <f t="shared" si="1"/>
        <v>382</v>
      </c>
      <c r="H21" s="186">
        <v>0</v>
      </c>
      <c r="I21" s="103">
        <v>0</v>
      </c>
      <c r="J21" s="131">
        <f t="shared" si="2"/>
        <v>0</v>
      </c>
      <c r="K21" s="103">
        <v>0</v>
      </c>
      <c r="L21" s="103">
        <v>0</v>
      </c>
      <c r="M21" s="145">
        <f t="shared" si="3"/>
        <v>0</v>
      </c>
      <c r="N21" s="146">
        <f t="shared" si="4"/>
        <v>0</v>
      </c>
      <c r="O21" s="16"/>
    </row>
    <row r="22" spans="1:15">
      <c r="A22" s="129" t="s">
        <v>15</v>
      </c>
      <c r="B22" s="103">
        <v>5284</v>
      </c>
      <c r="C22" s="186">
        <v>0</v>
      </c>
      <c r="D22" s="186">
        <v>0</v>
      </c>
      <c r="E22" s="131">
        <f t="shared" si="0"/>
        <v>5284</v>
      </c>
      <c r="F22" s="103">
        <v>399</v>
      </c>
      <c r="G22" s="131">
        <f t="shared" si="1"/>
        <v>2385</v>
      </c>
      <c r="H22" s="186">
        <v>2050</v>
      </c>
      <c r="I22" s="103">
        <v>0</v>
      </c>
      <c r="J22" s="131">
        <f>H22-I22-L22</f>
        <v>144</v>
      </c>
      <c r="K22" s="103">
        <v>450</v>
      </c>
      <c r="L22" s="103">
        <v>1906</v>
      </c>
      <c r="M22" s="145">
        <f t="shared" si="3"/>
        <v>2356</v>
      </c>
      <c r="N22" s="146">
        <f>ROUND(+M22/$K$9,3)</f>
        <v>0.41299999999999998</v>
      </c>
      <c r="O22" s="16"/>
    </row>
    <row r="23" spans="1:15">
      <c r="A23" s="129" t="s">
        <v>16</v>
      </c>
      <c r="B23" s="103">
        <v>4989</v>
      </c>
      <c r="C23" s="186">
        <v>0</v>
      </c>
      <c r="D23" s="186">
        <v>0</v>
      </c>
      <c r="E23" s="131">
        <f t="shared" si="0"/>
        <v>4989</v>
      </c>
      <c r="F23" s="103">
        <v>218</v>
      </c>
      <c r="G23" s="131">
        <f t="shared" si="1"/>
        <v>1242</v>
      </c>
      <c r="H23" s="186">
        <v>2715</v>
      </c>
      <c r="I23" s="103">
        <v>0</v>
      </c>
      <c r="J23" s="131">
        <f t="shared" si="2"/>
        <v>180</v>
      </c>
      <c r="K23" s="103">
        <v>814</v>
      </c>
      <c r="L23" s="103">
        <v>2535</v>
      </c>
      <c r="M23" s="145">
        <f t="shared" si="3"/>
        <v>3349</v>
      </c>
      <c r="N23" s="146">
        <f t="shared" si="4"/>
        <v>0.58699999999999997</v>
      </c>
      <c r="O23" s="16"/>
    </row>
    <row r="24" spans="1:15">
      <c r="A24" s="129" t="s">
        <v>17</v>
      </c>
      <c r="B24" s="103">
        <v>0</v>
      </c>
      <c r="C24" s="186">
        <v>0</v>
      </c>
      <c r="D24" s="186">
        <v>0</v>
      </c>
      <c r="E24" s="131">
        <f t="shared" si="0"/>
        <v>0</v>
      </c>
      <c r="F24" s="103">
        <v>0</v>
      </c>
      <c r="G24" s="131">
        <f t="shared" si="1"/>
        <v>0</v>
      </c>
      <c r="H24" s="186">
        <v>0</v>
      </c>
      <c r="I24" s="103">
        <v>0</v>
      </c>
      <c r="J24" s="131">
        <f t="shared" si="2"/>
        <v>0</v>
      </c>
      <c r="K24" s="103">
        <v>0</v>
      </c>
      <c r="L24" s="103">
        <v>0</v>
      </c>
      <c r="M24" s="145">
        <f t="shared" si="3"/>
        <v>0</v>
      </c>
      <c r="N24" s="146">
        <f t="shared" si="4"/>
        <v>0</v>
      </c>
      <c r="O24" s="16"/>
    </row>
    <row r="25" spans="1:15">
      <c r="A25" s="129" t="s">
        <v>18</v>
      </c>
      <c r="B25" s="103">
        <v>0</v>
      </c>
      <c r="C25" s="186">
        <v>0</v>
      </c>
      <c r="D25" s="186">
        <v>0</v>
      </c>
      <c r="E25" s="131">
        <f t="shared" si="0"/>
        <v>0</v>
      </c>
      <c r="F25" s="103">
        <v>0</v>
      </c>
      <c r="G25" s="131">
        <f t="shared" si="1"/>
        <v>0</v>
      </c>
      <c r="H25" s="186">
        <v>0</v>
      </c>
      <c r="I25" s="103">
        <v>0</v>
      </c>
      <c r="J25" s="131">
        <f t="shared" si="2"/>
        <v>0</v>
      </c>
      <c r="K25" s="103">
        <v>0</v>
      </c>
      <c r="L25" s="103">
        <v>0</v>
      </c>
      <c r="M25" s="145">
        <f t="shared" si="3"/>
        <v>0</v>
      </c>
      <c r="N25" s="146">
        <f t="shared" si="4"/>
        <v>0</v>
      </c>
      <c r="O25" s="16"/>
    </row>
    <row r="26" spans="1:15">
      <c r="A26" s="129" t="s">
        <v>19</v>
      </c>
      <c r="B26" s="103">
        <v>0</v>
      </c>
      <c r="C26" s="186">
        <v>0</v>
      </c>
      <c r="D26" s="186">
        <v>0</v>
      </c>
      <c r="E26" s="131">
        <f t="shared" si="0"/>
        <v>0</v>
      </c>
      <c r="F26" s="103">
        <v>0</v>
      </c>
      <c r="G26" s="131">
        <f t="shared" si="1"/>
        <v>0</v>
      </c>
      <c r="H26" s="186">
        <v>0</v>
      </c>
      <c r="I26" s="103">
        <v>0</v>
      </c>
      <c r="J26" s="131">
        <f t="shared" si="2"/>
        <v>0</v>
      </c>
      <c r="K26" s="103">
        <v>0</v>
      </c>
      <c r="L26" s="103">
        <v>0</v>
      </c>
      <c r="M26" s="145">
        <f t="shared" si="3"/>
        <v>0</v>
      </c>
      <c r="N26" s="146">
        <f t="shared" si="4"/>
        <v>0</v>
      </c>
      <c r="O26" s="16"/>
    </row>
    <row r="27" spans="1:15">
      <c r="A27" s="129" t="s">
        <v>20</v>
      </c>
      <c r="B27" s="103">
        <v>0</v>
      </c>
      <c r="C27" s="186">
        <v>0</v>
      </c>
      <c r="D27" s="186">
        <v>0</v>
      </c>
      <c r="E27" s="131">
        <f t="shared" si="0"/>
        <v>0</v>
      </c>
      <c r="F27" s="103">
        <v>0</v>
      </c>
      <c r="G27" s="131">
        <f t="shared" si="1"/>
        <v>0</v>
      </c>
      <c r="H27" s="186">
        <v>0</v>
      </c>
      <c r="I27" s="103">
        <v>0</v>
      </c>
      <c r="J27" s="131">
        <f t="shared" si="2"/>
        <v>0</v>
      </c>
      <c r="K27" s="103">
        <v>0</v>
      </c>
      <c r="L27" s="103">
        <v>0</v>
      </c>
      <c r="M27" s="145">
        <f t="shared" si="3"/>
        <v>0</v>
      </c>
      <c r="N27" s="146">
        <f t="shared" si="4"/>
        <v>0</v>
      </c>
      <c r="O27" s="16"/>
    </row>
    <row r="28" spans="1:15" ht="15.75" thickBot="1">
      <c r="A28" s="129" t="s">
        <v>21</v>
      </c>
      <c r="B28" s="147">
        <f>SUM(B16:B27)</f>
        <v>10655</v>
      </c>
      <c r="C28" s="147">
        <f>SUM(C16:C27)</f>
        <v>0</v>
      </c>
      <c r="D28" s="147">
        <f>SUM(D16:D27)</f>
        <v>0</v>
      </c>
      <c r="E28" s="147">
        <f>SUM(E16:E27)</f>
        <v>10655</v>
      </c>
      <c r="F28" s="147">
        <f>SUM(F16:F27)</f>
        <v>617</v>
      </c>
      <c r="G28" s="147">
        <f t="shared" si="1"/>
        <v>4009</v>
      </c>
      <c r="H28" s="147">
        <f>SUM(H16:H27)</f>
        <v>4765</v>
      </c>
      <c r="I28" s="147">
        <f>SUM(I16:I27)</f>
        <v>0</v>
      </c>
      <c r="J28" s="147">
        <f t="shared" si="2"/>
        <v>324</v>
      </c>
      <c r="K28" s="147">
        <f>SUM(K16:K27)</f>
        <v>1264</v>
      </c>
      <c r="L28" s="147">
        <f>SUM(L16:L27)</f>
        <v>4441</v>
      </c>
      <c r="M28" s="148">
        <f>SUM(M16:M27)</f>
        <v>5705</v>
      </c>
      <c r="N28" s="149">
        <f t="shared" si="4"/>
        <v>0.999</v>
      </c>
      <c r="O28" s="16"/>
    </row>
    <row r="29" spans="1:15" ht="15.75" thickTop="1">
      <c r="A29" s="127" t="s">
        <v>22</v>
      </c>
      <c r="B29" s="150"/>
      <c r="C29" s="150"/>
      <c r="D29" s="150"/>
      <c r="E29" s="150">
        <f t="shared" ref="E29:M29" si="5">ROUND(+E28/$K$9,2)</f>
        <v>1.87</v>
      </c>
      <c r="F29" s="150">
        <f t="shared" si="5"/>
        <v>0.11</v>
      </c>
      <c r="G29" s="150">
        <f t="shared" si="5"/>
        <v>0.7</v>
      </c>
      <c r="H29" s="150">
        <f t="shared" si="5"/>
        <v>0.83</v>
      </c>
      <c r="I29" s="150">
        <f t="shared" si="5"/>
        <v>0</v>
      </c>
      <c r="J29" s="150">
        <f t="shared" si="5"/>
        <v>0.06</v>
      </c>
      <c r="K29" s="150">
        <f t="shared" si="5"/>
        <v>0.22</v>
      </c>
      <c r="L29" s="150">
        <f t="shared" si="5"/>
        <v>0.78</v>
      </c>
      <c r="M29" s="151">
        <f t="shared" si="5"/>
        <v>1</v>
      </c>
      <c r="N29" s="152"/>
      <c r="O29" s="16"/>
    </row>
    <row r="30" spans="1:15" ht="15.75" thickBot="1">
      <c r="A30" s="129" t="s">
        <v>23</v>
      </c>
      <c r="B30" s="153"/>
      <c r="C30" s="134"/>
      <c r="D30" s="134"/>
      <c r="E30" s="134">
        <f t="shared" ref="E30:M30" si="6">E28/$E$28*100</f>
        <v>100</v>
      </c>
      <c r="F30" s="134">
        <f t="shared" si="6"/>
        <v>5.7907085875175968</v>
      </c>
      <c r="G30" s="134">
        <f t="shared" si="6"/>
        <v>37.625527921163773</v>
      </c>
      <c r="H30" s="134">
        <f t="shared" si="6"/>
        <v>44.720788362271236</v>
      </c>
      <c r="I30" s="134">
        <f t="shared" si="6"/>
        <v>0</v>
      </c>
      <c r="J30" s="134">
        <f t="shared" si="6"/>
        <v>3.0408259033317693</v>
      </c>
      <c r="K30" s="134">
        <f t="shared" si="6"/>
        <v>11.862975129047395</v>
      </c>
      <c r="L30" s="134">
        <f t="shared" si="6"/>
        <v>41.679962458939464</v>
      </c>
      <c r="M30" s="154">
        <f t="shared" si="6"/>
        <v>53.542937587986863</v>
      </c>
      <c r="N30" s="146"/>
      <c r="O30" s="16"/>
    </row>
    <row r="31" spans="1:15" ht="15.75" thickTop="1">
      <c r="A31" s="135"/>
      <c r="B31" s="135"/>
      <c r="C31" s="135"/>
      <c r="D31" s="135"/>
      <c r="E31" s="135"/>
      <c r="F31" s="135"/>
      <c r="G31" s="135"/>
      <c r="H31" s="135"/>
      <c r="I31" s="135"/>
      <c r="J31" s="135"/>
      <c r="K31" s="135"/>
      <c r="L31" s="135"/>
      <c r="M31" s="41"/>
      <c r="N31" s="41"/>
      <c r="O31" s="1"/>
    </row>
    <row r="32" spans="1:15">
      <c r="A32" s="23" t="s">
        <v>24</v>
      </c>
      <c r="B32" s="23" t="s">
        <v>33</v>
      </c>
      <c r="C32" s="125"/>
      <c r="D32" s="125"/>
      <c r="E32" s="125"/>
      <c r="F32" s="125"/>
      <c r="G32" s="125"/>
      <c r="H32" s="125"/>
      <c r="I32" s="23" t="s">
        <v>66</v>
      </c>
      <c r="J32" s="125"/>
      <c r="K32" s="125"/>
      <c r="L32" s="125"/>
      <c r="M32" s="1"/>
      <c r="N32" s="1"/>
      <c r="O32" s="1"/>
    </row>
    <row r="33" spans="1:15">
      <c r="A33" s="23"/>
      <c r="B33" s="23" t="s">
        <v>34</v>
      </c>
      <c r="C33" s="125"/>
      <c r="D33" s="125"/>
      <c r="E33" s="125"/>
      <c r="F33" s="125"/>
      <c r="G33" s="125"/>
      <c r="H33" s="125"/>
      <c r="I33" s="23" t="s">
        <v>67</v>
      </c>
      <c r="J33" s="125"/>
      <c r="K33" s="125"/>
      <c r="L33" s="125"/>
      <c r="M33" s="1"/>
      <c r="N33" s="1"/>
      <c r="O33" s="1"/>
    </row>
    <row r="34" spans="1:15">
      <c r="A34" s="23"/>
      <c r="B34" s="23" t="s">
        <v>35</v>
      </c>
      <c r="C34" s="125"/>
      <c r="D34" s="125"/>
      <c r="E34" s="125"/>
      <c r="F34" s="125"/>
      <c r="G34" s="125"/>
      <c r="H34" s="125"/>
      <c r="I34" s="23" t="s">
        <v>68</v>
      </c>
      <c r="J34" s="125"/>
      <c r="K34" s="125"/>
      <c r="L34" s="125"/>
      <c r="M34" s="1"/>
      <c r="N34" s="1"/>
      <c r="O34" s="1"/>
    </row>
    <row r="35" spans="1:15">
      <c r="A35" s="23"/>
      <c r="B35" s="23" t="s">
        <v>36</v>
      </c>
      <c r="C35" s="125"/>
      <c r="D35" s="125"/>
      <c r="E35" s="125"/>
      <c r="F35" s="125"/>
      <c r="G35" s="125"/>
      <c r="H35" s="125"/>
      <c r="I35" s="23" t="s">
        <v>69</v>
      </c>
      <c r="J35" s="125"/>
      <c r="K35" s="125"/>
      <c r="L35" s="125"/>
      <c r="M35" s="1"/>
      <c r="N35" s="1"/>
      <c r="O35" s="1"/>
    </row>
    <row r="36" spans="1:15">
      <c r="A36" s="52"/>
      <c r="B36" s="124"/>
      <c r="C36" s="125" t="s">
        <v>0</v>
      </c>
      <c r="D36" s="125" t="s">
        <v>0</v>
      </c>
      <c r="E36" s="137" t="s">
        <v>0</v>
      </c>
      <c r="F36" s="124"/>
      <c r="G36" s="124"/>
      <c r="H36" s="124"/>
      <c r="I36" s="125"/>
      <c r="J36" s="23"/>
      <c r="K36" s="125"/>
      <c r="L36" s="125"/>
      <c r="M36" s="43"/>
      <c r="N36" s="43"/>
      <c r="O36" s="43"/>
    </row>
    <row r="37" spans="1:15">
      <c r="A37" s="124"/>
      <c r="B37" s="125"/>
      <c r="C37" s="125" t="s">
        <v>0</v>
      </c>
      <c r="D37" s="125" t="s">
        <v>0</v>
      </c>
      <c r="E37" s="138" t="s">
        <v>0</v>
      </c>
      <c r="F37" s="125"/>
      <c r="G37" s="125"/>
      <c r="H37" s="125"/>
      <c r="I37" s="125"/>
      <c r="J37" s="125"/>
      <c r="K37" s="125"/>
      <c r="L37" s="125"/>
      <c r="M37" s="1"/>
      <c r="N37" s="1"/>
      <c r="O37" s="1"/>
    </row>
    <row r="40" spans="1:15" ht="20.25">
      <c r="A40" s="185"/>
      <c r="B40" s="185"/>
      <c r="C40" s="185"/>
      <c r="D40" s="185"/>
      <c r="E40" s="185"/>
      <c r="F40" s="185"/>
      <c r="G40" s="185"/>
      <c r="H40" s="185"/>
      <c r="I40" s="185"/>
    </row>
  </sheetData>
  <phoneticPr fontId="0" type="noConversion"/>
  <pageMargins left="0.5" right="0.5" top="0.5" bottom="0.5" header="0" footer="0"/>
  <pageSetup scale="87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0"/>
  <sheetViews>
    <sheetView showOutlineSymbols="0" zoomScale="87" zoomScaleNormal="87" workbookViewId="0">
      <selection activeCell="S26" sqref="S26"/>
    </sheetView>
  </sheetViews>
  <sheetFormatPr defaultColWidth="9.6640625" defaultRowHeight="15"/>
  <cols>
    <col min="1" max="1" width="15.6640625" style="1" customWidth="1"/>
    <col min="2" max="14" width="8.6640625" style="1" customWidth="1"/>
    <col min="15" max="15" width="3.77734375" style="1" customWidth="1"/>
    <col min="16" max="16384" width="9.6640625" style="1"/>
  </cols>
  <sheetData>
    <row r="1" spans="1:15">
      <c r="A1" s="2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5" ht="15.75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5" ht="18">
      <c r="A3" s="4" t="s">
        <v>2</v>
      </c>
      <c r="B3" s="3"/>
      <c r="C3" s="3"/>
      <c r="D3" s="3"/>
      <c r="E3" s="3"/>
      <c r="F3" s="5" t="s">
        <v>49</v>
      </c>
      <c r="G3" s="3"/>
      <c r="H3" s="3"/>
      <c r="I3" s="3"/>
      <c r="J3" s="3"/>
      <c r="K3" s="3"/>
      <c r="L3" s="2" t="s">
        <v>0</v>
      </c>
      <c r="M3" s="3"/>
      <c r="N3" s="3"/>
    </row>
    <row r="4" spans="1:15" ht="18">
      <c r="A4" s="4" t="s">
        <v>3</v>
      </c>
      <c r="B4" s="3"/>
      <c r="C4" s="3"/>
      <c r="D4" s="3"/>
      <c r="E4" s="3"/>
      <c r="F4" s="5" t="s">
        <v>50</v>
      </c>
      <c r="G4" s="3"/>
      <c r="H4" s="3"/>
      <c r="I4" s="3"/>
      <c r="J4" s="3"/>
      <c r="K4" s="3"/>
      <c r="L4" s="2" t="s">
        <v>0</v>
      </c>
      <c r="M4" s="3"/>
      <c r="N4" s="3"/>
    </row>
    <row r="5" spans="1:15" ht="18">
      <c r="A5" s="3"/>
      <c r="B5" s="3"/>
      <c r="C5" s="3"/>
      <c r="D5" s="3"/>
      <c r="E5" s="3"/>
      <c r="F5" s="5" t="s">
        <v>51</v>
      </c>
      <c r="G5" s="3"/>
      <c r="H5" s="3"/>
      <c r="I5" s="3"/>
      <c r="J5" s="3"/>
      <c r="K5" s="3"/>
      <c r="L5" s="53" t="s">
        <v>0</v>
      </c>
      <c r="M5" s="3" t="s">
        <v>0</v>
      </c>
      <c r="N5" s="3"/>
    </row>
    <row r="6" spans="1:15" ht="30">
      <c r="A6" s="3"/>
      <c r="B6" s="3"/>
      <c r="C6" s="3"/>
      <c r="D6" s="6" t="s">
        <v>41</v>
      </c>
      <c r="E6" s="3"/>
      <c r="F6" s="3"/>
      <c r="G6" s="3"/>
      <c r="H6" s="3"/>
      <c r="I6" s="3"/>
      <c r="J6" s="3"/>
      <c r="K6" s="3"/>
      <c r="L6" s="3"/>
      <c r="M6" s="3"/>
      <c r="N6" s="3"/>
    </row>
    <row r="7" spans="1: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5" ht="18">
      <c r="A8" s="8" t="s">
        <v>4</v>
      </c>
      <c r="B8" s="2" t="s">
        <v>99</v>
      </c>
      <c r="C8" s="2"/>
      <c r="D8" s="2"/>
      <c r="E8" s="2"/>
      <c r="F8" s="2"/>
      <c r="G8" s="8" t="s">
        <v>56</v>
      </c>
      <c r="H8" s="2"/>
      <c r="I8" s="2" t="s">
        <v>101</v>
      </c>
      <c r="J8" s="2"/>
      <c r="K8" s="2"/>
      <c r="L8" s="2"/>
      <c r="M8" s="2"/>
      <c r="N8" s="2"/>
    </row>
    <row r="9" spans="1:15" ht="18">
      <c r="A9" s="10" t="s">
        <v>5</v>
      </c>
      <c r="B9" s="11" t="s">
        <v>26</v>
      </c>
      <c r="C9" s="11"/>
      <c r="D9" s="11"/>
      <c r="E9" s="11"/>
      <c r="F9" s="11"/>
      <c r="G9" s="10" t="s">
        <v>57</v>
      </c>
      <c r="H9" s="11"/>
      <c r="I9" s="11"/>
      <c r="J9" s="11"/>
      <c r="K9" s="111">
        <v>0</v>
      </c>
      <c r="L9" s="11"/>
      <c r="M9" s="10" t="s">
        <v>77</v>
      </c>
      <c r="N9" s="112">
        <v>2023</v>
      </c>
    </row>
    <row r="10" spans="1:15" ht="18">
      <c r="A10" s="10" t="s">
        <v>6</v>
      </c>
      <c r="B10" s="11" t="s">
        <v>100</v>
      </c>
      <c r="C10" s="11"/>
      <c r="D10" s="11"/>
      <c r="E10" s="11"/>
      <c r="F10" s="11"/>
      <c r="G10" s="10" t="s">
        <v>58</v>
      </c>
      <c r="H10" s="11"/>
      <c r="I10" s="11"/>
      <c r="J10" s="11"/>
      <c r="K10" s="11"/>
      <c r="L10" s="11"/>
      <c r="M10" s="11"/>
      <c r="N10" s="11"/>
    </row>
    <row r="11" spans="1:15" ht="16.5" thickTop="1" thickBot="1">
      <c r="A11" s="14" t="s">
        <v>7</v>
      </c>
      <c r="B11" s="14" t="s">
        <v>28</v>
      </c>
      <c r="C11" s="14" t="s">
        <v>37</v>
      </c>
      <c r="D11" s="14" t="s">
        <v>42</v>
      </c>
      <c r="E11" s="14" t="s">
        <v>46</v>
      </c>
      <c r="F11" s="14" t="s">
        <v>52</v>
      </c>
      <c r="G11" s="14" t="s">
        <v>59</v>
      </c>
      <c r="H11" s="14" t="s">
        <v>61</v>
      </c>
      <c r="I11" s="14" t="s">
        <v>64</v>
      </c>
      <c r="J11" s="14" t="s">
        <v>70</v>
      </c>
      <c r="K11" s="14" t="s">
        <v>71</v>
      </c>
      <c r="L11" s="14" t="s">
        <v>75</v>
      </c>
      <c r="M11" s="14" t="s">
        <v>78</v>
      </c>
      <c r="N11" s="14" t="s">
        <v>79</v>
      </c>
      <c r="O11" s="16"/>
    </row>
    <row r="12" spans="1:15" s="72" customFormat="1" ht="15.75" thickTop="1">
      <c r="A12" s="80"/>
      <c r="B12" s="80" t="s">
        <v>29</v>
      </c>
      <c r="C12" s="80" t="s">
        <v>38</v>
      </c>
      <c r="D12" s="80" t="s">
        <v>43</v>
      </c>
      <c r="E12" s="80"/>
      <c r="F12" s="80"/>
      <c r="G12" s="80"/>
      <c r="H12" s="80"/>
      <c r="I12" s="80"/>
      <c r="J12" s="80"/>
      <c r="K12" s="80"/>
      <c r="L12" s="81"/>
      <c r="M12" s="90"/>
      <c r="N12" s="91"/>
      <c r="O12" s="79"/>
    </row>
    <row r="13" spans="1:15" s="72" customFormat="1">
      <c r="A13" s="82"/>
      <c r="B13" s="83" t="s">
        <v>30</v>
      </c>
      <c r="C13" s="83" t="s">
        <v>30</v>
      </c>
      <c r="D13" s="83" t="s">
        <v>44</v>
      </c>
      <c r="E13" s="83" t="s">
        <v>47</v>
      </c>
      <c r="F13" s="83" t="s">
        <v>53</v>
      </c>
      <c r="G13" s="83" t="s">
        <v>53</v>
      </c>
      <c r="H13" s="83" t="s">
        <v>43</v>
      </c>
      <c r="I13" s="83" t="s">
        <v>65</v>
      </c>
      <c r="J13" s="83" t="s">
        <v>65</v>
      </c>
      <c r="K13" s="83" t="s">
        <v>72</v>
      </c>
      <c r="L13" s="69"/>
      <c r="M13" s="92"/>
      <c r="N13" s="93" t="s">
        <v>85</v>
      </c>
      <c r="O13" s="79"/>
    </row>
    <row r="14" spans="1:15" s="72" customFormat="1">
      <c r="A14" s="83" t="s">
        <v>8</v>
      </c>
      <c r="B14" s="83" t="s">
        <v>31</v>
      </c>
      <c r="C14" s="83" t="s">
        <v>39</v>
      </c>
      <c r="D14" s="83" t="s">
        <v>45</v>
      </c>
      <c r="E14" s="83" t="s">
        <v>48</v>
      </c>
      <c r="F14" s="83" t="s">
        <v>54</v>
      </c>
      <c r="G14" s="83" t="s">
        <v>54</v>
      </c>
      <c r="H14" s="83" t="s">
        <v>44</v>
      </c>
      <c r="I14" s="83" t="s">
        <v>55</v>
      </c>
      <c r="J14" s="83" t="s">
        <v>60</v>
      </c>
      <c r="K14" s="84" t="s">
        <v>73</v>
      </c>
      <c r="L14" s="84" t="s">
        <v>30</v>
      </c>
      <c r="M14" s="94"/>
      <c r="N14" s="95" t="s">
        <v>80</v>
      </c>
      <c r="O14" s="79"/>
    </row>
    <row r="15" spans="1:15" s="72" customFormat="1" ht="15.75" thickBot="1">
      <c r="A15" s="107"/>
      <c r="B15" s="107" t="s">
        <v>32</v>
      </c>
      <c r="C15" s="107" t="s">
        <v>40</v>
      </c>
      <c r="D15" s="107" t="s">
        <v>32</v>
      </c>
      <c r="E15" s="107"/>
      <c r="F15" s="107" t="s">
        <v>55</v>
      </c>
      <c r="G15" s="107" t="s">
        <v>60</v>
      </c>
      <c r="H15" s="107" t="s">
        <v>62</v>
      </c>
      <c r="I15" s="108"/>
      <c r="J15" s="107"/>
      <c r="K15" s="107" t="s">
        <v>74</v>
      </c>
      <c r="L15" s="107" t="s">
        <v>76</v>
      </c>
      <c r="M15" s="109" t="s">
        <v>21</v>
      </c>
      <c r="N15" s="110" t="s">
        <v>81</v>
      </c>
      <c r="O15" s="79"/>
    </row>
    <row r="16" spans="1:15" s="72" customFormat="1">
      <c r="A16" s="129" t="s">
        <v>9</v>
      </c>
      <c r="B16" s="103">
        <v>0</v>
      </c>
      <c r="C16" s="130">
        <v>0</v>
      </c>
      <c r="D16" s="130">
        <v>0</v>
      </c>
      <c r="E16" s="131">
        <f t="shared" ref="E16:E27" si="0">B16+C16-D16</f>
        <v>0</v>
      </c>
      <c r="F16" s="103">
        <v>0</v>
      </c>
      <c r="G16" s="131">
        <f t="shared" ref="G16:G28" si="1">E16-F16-H16-K16</f>
        <v>0</v>
      </c>
      <c r="H16" s="103">
        <v>0</v>
      </c>
      <c r="I16" s="103">
        <v>0</v>
      </c>
      <c r="J16" s="131">
        <f t="shared" ref="J16:J28" si="2">H16-I16-L16</f>
        <v>0</v>
      </c>
      <c r="K16" s="103">
        <v>0</v>
      </c>
      <c r="L16" s="103">
        <v>0</v>
      </c>
      <c r="M16" s="145">
        <f t="shared" ref="M16:M27" si="3">SUM(K16:L16)</f>
        <v>0</v>
      </c>
      <c r="N16" s="146" t="e">
        <f t="shared" ref="N16:N28" si="4">ROUND(+M16/$K$9,3)</f>
        <v>#DIV/0!</v>
      </c>
      <c r="O16" s="16"/>
    </row>
    <row r="17" spans="1:23" s="72" customFormat="1">
      <c r="A17" s="129" t="s">
        <v>10</v>
      </c>
      <c r="B17" s="103">
        <v>0</v>
      </c>
      <c r="C17" s="130">
        <v>0</v>
      </c>
      <c r="D17" s="130">
        <v>0</v>
      </c>
      <c r="E17" s="131">
        <f t="shared" si="0"/>
        <v>0</v>
      </c>
      <c r="F17" s="103">
        <v>0</v>
      </c>
      <c r="G17" s="131">
        <f t="shared" si="1"/>
        <v>0</v>
      </c>
      <c r="H17" s="103">
        <v>0</v>
      </c>
      <c r="I17" s="103">
        <v>0</v>
      </c>
      <c r="J17" s="131">
        <f t="shared" si="2"/>
        <v>0</v>
      </c>
      <c r="K17" s="103">
        <v>0</v>
      </c>
      <c r="L17" s="103">
        <v>0</v>
      </c>
      <c r="M17" s="145">
        <f t="shared" si="3"/>
        <v>0</v>
      </c>
      <c r="N17" s="146" t="e">
        <f t="shared" si="4"/>
        <v>#DIV/0!</v>
      </c>
      <c r="O17" s="16"/>
    </row>
    <row r="18" spans="1:23" s="72" customFormat="1">
      <c r="A18" s="129" t="s">
        <v>11</v>
      </c>
      <c r="B18" s="103">
        <v>0</v>
      </c>
      <c r="C18" s="130">
        <v>0</v>
      </c>
      <c r="D18" s="130">
        <v>0</v>
      </c>
      <c r="E18" s="131">
        <f t="shared" si="0"/>
        <v>0</v>
      </c>
      <c r="F18" s="103">
        <v>0</v>
      </c>
      <c r="G18" s="131">
        <f t="shared" si="1"/>
        <v>0</v>
      </c>
      <c r="H18" s="103">
        <v>0</v>
      </c>
      <c r="I18" s="103">
        <v>0</v>
      </c>
      <c r="J18" s="131">
        <f t="shared" si="2"/>
        <v>0</v>
      </c>
      <c r="K18" s="103">
        <v>0</v>
      </c>
      <c r="L18" s="103">
        <v>0</v>
      </c>
      <c r="M18" s="145">
        <f t="shared" si="3"/>
        <v>0</v>
      </c>
      <c r="N18" s="146" t="e">
        <f t="shared" si="4"/>
        <v>#DIV/0!</v>
      </c>
      <c r="O18" s="16"/>
      <c r="Q18" s="202" t="s">
        <v>181</v>
      </c>
      <c r="R18" s="202"/>
      <c r="S18" s="202"/>
      <c r="T18" s="202"/>
      <c r="U18" s="202"/>
      <c r="V18" s="202"/>
      <c r="W18" s="202"/>
    </row>
    <row r="19" spans="1:23" s="72" customFormat="1">
      <c r="A19" s="129" t="s">
        <v>12</v>
      </c>
      <c r="B19" s="103">
        <v>0</v>
      </c>
      <c r="C19" s="130">
        <v>0</v>
      </c>
      <c r="D19" s="130">
        <v>0</v>
      </c>
      <c r="E19" s="131">
        <f t="shared" si="0"/>
        <v>0</v>
      </c>
      <c r="F19" s="103">
        <v>0</v>
      </c>
      <c r="G19" s="131">
        <f t="shared" si="1"/>
        <v>0</v>
      </c>
      <c r="H19" s="103">
        <v>0</v>
      </c>
      <c r="I19" s="103">
        <v>0</v>
      </c>
      <c r="J19" s="131">
        <f t="shared" si="2"/>
        <v>0</v>
      </c>
      <c r="K19" s="103">
        <v>0</v>
      </c>
      <c r="L19" s="103">
        <v>0</v>
      </c>
      <c r="M19" s="145">
        <f t="shared" si="3"/>
        <v>0</v>
      </c>
      <c r="N19" s="146" t="e">
        <f t="shared" si="4"/>
        <v>#DIV/0!</v>
      </c>
      <c r="O19" s="16"/>
    </row>
    <row r="20" spans="1:23" s="72" customFormat="1">
      <c r="A20" s="129" t="s">
        <v>13</v>
      </c>
      <c r="B20" s="103">
        <v>0</v>
      </c>
      <c r="C20" s="130">
        <v>0</v>
      </c>
      <c r="D20" s="130">
        <v>0</v>
      </c>
      <c r="E20" s="131">
        <f t="shared" si="0"/>
        <v>0</v>
      </c>
      <c r="F20" s="103">
        <v>0</v>
      </c>
      <c r="G20" s="131">
        <f t="shared" si="1"/>
        <v>0</v>
      </c>
      <c r="H20" s="103">
        <v>0</v>
      </c>
      <c r="I20" s="103">
        <v>0</v>
      </c>
      <c r="J20" s="131">
        <f t="shared" si="2"/>
        <v>0</v>
      </c>
      <c r="K20" s="103">
        <v>0</v>
      </c>
      <c r="L20" s="103">
        <v>0</v>
      </c>
      <c r="M20" s="145">
        <f t="shared" si="3"/>
        <v>0</v>
      </c>
      <c r="N20" s="146" t="e">
        <f t="shared" si="4"/>
        <v>#DIV/0!</v>
      </c>
      <c r="O20" s="16"/>
    </row>
    <row r="21" spans="1:23" s="72" customFormat="1">
      <c r="A21" s="129" t="s">
        <v>14</v>
      </c>
      <c r="B21" s="103">
        <v>0</v>
      </c>
      <c r="C21" s="130">
        <v>0</v>
      </c>
      <c r="D21" s="130">
        <v>0</v>
      </c>
      <c r="E21" s="131">
        <f t="shared" si="0"/>
        <v>0</v>
      </c>
      <c r="F21" s="103">
        <v>0</v>
      </c>
      <c r="G21" s="131">
        <f t="shared" si="1"/>
        <v>0</v>
      </c>
      <c r="H21" s="103">
        <v>0</v>
      </c>
      <c r="I21" s="103">
        <v>0</v>
      </c>
      <c r="J21" s="131">
        <f t="shared" si="2"/>
        <v>0</v>
      </c>
      <c r="K21" s="103">
        <v>0</v>
      </c>
      <c r="L21" s="103">
        <v>0</v>
      </c>
      <c r="M21" s="145">
        <f t="shared" si="3"/>
        <v>0</v>
      </c>
      <c r="N21" s="146" t="e">
        <f t="shared" si="4"/>
        <v>#DIV/0!</v>
      </c>
      <c r="O21" s="16"/>
    </row>
    <row r="22" spans="1:23" s="72" customFormat="1">
      <c r="A22" s="129" t="s">
        <v>15</v>
      </c>
      <c r="B22" s="103">
        <v>0</v>
      </c>
      <c r="C22" s="130">
        <v>0</v>
      </c>
      <c r="D22" s="130">
        <v>0</v>
      </c>
      <c r="E22" s="131">
        <f t="shared" si="0"/>
        <v>0</v>
      </c>
      <c r="F22" s="168">
        <v>0</v>
      </c>
      <c r="G22" s="196">
        <f t="shared" si="1"/>
        <v>0</v>
      </c>
      <c r="H22" s="103">
        <v>0</v>
      </c>
      <c r="I22" s="168">
        <v>0</v>
      </c>
      <c r="J22" s="196">
        <f t="shared" si="2"/>
        <v>0</v>
      </c>
      <c r="K22" s="168">
        <v>0</v>
      </c>
      <c r="L22" s="103">
        <v>0</v>
      </c>
      <c r="M22" s="145">
        <f t="shared" si="3"/>
        <v>0</v>
      </c>
      <c r="N22" s="146" t="e">
        <f t="shared" si="4"/>
        <v>#DIV/0!</v>
      </c>
      <c r="O22" s="16"/>
    </row>
    <row r="23" spans="1:23" s="72" customFormat="1">
      <c r="A23" s="129" t="s">
        <v>16</v>
      </c>
      <c r="B23" s="103">
        <v>0</v>
      </c>
      <c r="C23" s="130">
        <v>0</v>
      </c>
      <c r="D23" s="130">
        <v>0</v>
      </c>
      <c r="E23" s="131">
        <f t="shared" si="0"/>
        <v>0</v>
      </c>
      <c r="F23" s="168">
        <v>0</v>
      </c>
      <c r="G23" s="196">
        <f t="shared" si="1"/>
        <v>0</v>
      </c>
      <c r="H23" s="168">
        <v>0</v>
      </c>
      <c r="I23" s="168">
        <v>0</v>
      </c>
      <c r="J23" s="196">
        <f t="shared" si="2"/>
        <v>0</v>
      </c>
      <c r="K23" s="168">
        <v>0</v>
      </c>
      <c r="L23" s="168">
        <v>0</v>
      </c>
      <c r="M23" s="145">
        <f t="shared" si="3"/>
        <v>0</v>
      </c>
      <c r="N23" s="146" t="e">
        <f t="shared" si="4"/>
        <v>#DIV/0!</v>
      </c>
      <c r="O23" s="16"/>
    </row>
    <row r="24" spans="1:23" s="72" customFormat="1">
      <c r="A24" s="129" t="s">
        <v>17</v>
      </c>
      <c r="B24" s="103">
        <v>0</v>
      </c>
      <c r="C24" s="130">
        <v>0</v>
      </c>
      <c r="D24" s="130">
        <v>0</v>
      </c>
      <c r="E24" s="131">
        <f t="shared" si="0"/>
        <v>0</v>
      </c>
      <c r="F24" s="168">
        <v>0</v>
      </c>
      <c r="G24" s="196">
        <f t="shared" si="1"/>
        <v>0</v>
      </c>
      <c r="H24" s="168">
        <v>0</v>
      </c>
      <c r="I24" s="168">
        <v>0</v>
      </c>
      <c r="J24" s="196">
        <f t="shared" si="2"/>
        <v>0</v>
      </c>
      <c r="K24" s="168">
        <v>0</v>
      </c>
      <c r="L24" s="168">
        <v>0</v>
      </c>
      <c r="M24" s="145">
        <f t="shared" si="3"/>
        <v>0</v>
      </c>
      <c r="N24" s="146" t="e">
        <f t="shared" si="4"/>
        <v>#DIV/0!</v>
      </c>
      <c r="O24" s="16"/>
    </row>
    <row r="25" spans="1:23" s="72" customFormat="1">
      <c r="A25" s="129" t="s">
        <v>18</v>
      </c>
      <c r="B25" s="103">
        <v>0</v>
      </c>
      <c r="C25" s="130">
        <v>0</v>
      </c>
      <c r="D25" s="130">
        <v>0</v>
      </c>
      <c r="E25" s="131">
        <f t="shared" si="0"/>
        <v>0</v>
      </c>
      <c r="F25" s="168">
        <v>0</v>
      </c>
      <c r="G25" s="196">
        <f t="shared" si="1"/>
        <v>0</v>
      </c>
      <c r="H25" s="168">
        <v>0</v>
      </c>
      <c r="I25" s="168">
        <v>0</v>
      </c>
      <c r="J25" s="196">
        <f t="shared" si="2"/>
        <v>0</v>
      </c>
      <c r="K25" s="168">
        <v>0</v>
      </c>
      <c r="L25" s="168">
        <v>0</v>
      </c>
      <c r="M25" s="145">
        <f t="shared" si="3"/>
        <v>0</v>
      </c>
      <c r="N25" s="146" t="e">
        <f t="shared" si="4"/>
        <v>#DIV/0!</v>
      </c>
      <c r="O25" s="16"/>
    </row>
    <row r="26" spans="1:23" s="72" customFormat="1">
      <c r="A26" s="129" t="s">
        <v>19</v>
      </c>
      <c r="B26" s="103">
        <v>0</v>
      </c>
      <c r="C26" s="130">
        <v>0</v>
      </c>
      <c r="D26" s="130">
        <v>0</v>
      </c>
      <c r="E26" s="131">
        <f t="shared" si="0"/>
        <v>0</v>
      </c>
      <c r="F26" s="168">
        <v>0</v>
      </c>
      <c r="G26" s="196">
        <f t="shared" si="1"/>
        <v>0</v>
      </c>
      <c r="H26" s="168">
        <v>0</v>
      </c>
      <c r="I26" s="168">
        <v>0</v>
      </c>
      <c r="J26" s="196">
        <f t="shared" si="2"/>
        <v>0</v>
      </c>
      <c r="K26" s="168">
        <v>0</v>
      </c>
      <c r="L26" s="168">
        <v>0</v>
      </c>
      <c r="M26" s="145">
        <f t="shared" si="3"/>
        <v>0</v>
      </c>
      <c r="N26" s="146" t="e">
        <f t="shared" si="4"/>
        <v>#DIV/0!</v>
      </c>
      <c r="O26" s="16"/>
    </row>
    <row r="27" spans="1:23" s="72" customFormat="1">
      <c r="A27" s="129" t="s">
        <v>20</v>
      </c>
      <c r="B27" s="103">
        <v>0</v>
      </c>
      <c r="C27" s="130">
        <v>0</v>
      </c>
      <c r="D27" s="130">
        <v>0</v>
      </c>
      <c r="E27" s="131">
        <f t="shared" si="0"/>
        <v>0</v>
      </c>
      <c r="F27" s="168">
        <v>0</v>
      </c>
      <c r="G27" s="196">
        <f t="shared" si="1"/>
        <v>0</v>
      </c>
      <c r="H27" s="168">
        <v>0</v>
      </c>
      <c r="I27" s="168">
        <v>0</v>
      </c>
      <c r="J27" s="196">
        <f t="shared" si="2"/>
        <v>0</v>
      </c>
      <c r="K27" s="168">
        <v>0</v>
      </c>
      <c r="L27" s="168">
        <v>0</v>
      </c>
      <c r="M27" s="145">
        <f t="shared" si="3"/>
        <v>0</v>
      </c>
      <c r="N27" s="146" t="e">
        <f t="shared" si="4"/>
        <v>#DIV/0!</v>
      </c>
      <c r="O27" s="16"/>
    </row>
    <row r="28" spans="1:23" s="72" customFormat="1" ht="15.75" thickBot="1">
      <c r="A28" s="129" t="s">
        <v>21</v>
      </c>
      <c r="B28" s="147">
        <f>SUM(B16:B27)</f>
        <v>0</v>
      </c>
      <c r="C28" s="147">
        <f>SUM(C16:C27)</f>
        <v>0</v>
      </c>
      <c r="D28" s="147">
        <f>SUM(D16:D27)</f>
        <v>0</v>
      </c>
      <c r="E28" s="147">
        <f>SUM(E16:E27)</f>
        <v>0</v>
      </c>
      <c r="F28" s="147">
        <f>SUM(F16:F27)</f>
        <v>0</v>
      </c>
      <c r="G28" s="147">
        <f t="shared" si="1"/>
        <v>0</v>
      </c>
      <c r="H28" s="147">
        <f>SUM(H16:H27)</f>
        <v>0</v>
      </c>
      <c r="I28" s="147">
        <f>SUM(I16:I27)</f>
        <v>0</v>
      </c>
      <c r="J28" s="147">
        <f t="shared" si="2"/>
        <v>0</v>
      </c>
      <c r="K28" s="147">
        <f>SUM(K16:K27)</f>
        <v>0</v>
      </c>
      <c r="L28" s="147">
        <f>SUM(L16:L27)</f>
        <v>0</v>
      </c>
      <c r="M28" s="148">
        <f>SUM(M16:M27)</f>
        <v>0</v>
      </c>
      <c r="N28" s="149" t="e">
        <f t="shared" si="4"/>
        <v>#DIV/0!</v>
      </c>
      <c r="O28" s="16"/>
    </row>
    <row r="29" spans="1:23" s="72" customFormat="1" ht="15.75" thickTop="1">
      <c r="A29" s="127" t="s">
        <v>22</v>
      </c>
      <c r="B29" s="150"/>
      <c r="C29" s="150"/>
      <c r="D29" s="150"/>
      <c r="E29" s="150" t="e">
        <f t="shared" ref="E29:M29" si="5">ROUND(+E28/$K$9,2)</f>
        <v>#DIV/0!</v>
      </c>
      <c r="F29" s="150" t="e">
        <f t="shared" si="5"/>
        <v>#DIV/0!</v>
      </c>
      <c r="G29" s="150" t="e">
        <f t="shared" si="5"/>
        <v>#DIV/0!</v>
      </c>
      <c r="H29" s="150" t="e">
        <f t="shared" si="5"/>
        <v>#DIV/0!</v>
      </c>
      <c r="I29" s="150" t="e">
        <f t="shared" si="5"/>
        <v>#DIV/0!</v>
      </c>
      <c r="J29" s="150" t="e">
        <f t="shared" si="5"/>
        <v>#DIV/0!</v>
      </c>
      <c r="K29" s="150" t="e">
        <f t="shared" si="5"/>
        <v>#DIV/0!</v>
      </c>
      <c r="L29" s="150" t="e">
        <f t="shared" si="5"/>
        <v>#DIV/0!</v>
      </c>
      <c r="M29" s="151" t="e">
        <f t="shared" si="5"/>
        <v>#DIV/0!</v>
      </c>
      <c r="N29" s="152"/>
      <c r="O29" s="16"/>
    </row>
    <row r="30" spans="1:23" s="72" customFormat="1" ht="15.75" thickBot="1">
      <c r="A30" s="129" t="s">
        <v>23</v>
      </c>
      <c r="B30" s="153"/>
      <c r="C30" s="134"/>
      <c r="D30" s="134"/>
      <c r="E30" s="134" t="e">
        <f t="shared" ref="E30:M30" si="6">E28/$E$28*100</f>
        <v>#DIV/0!</v>
      </c>
      <c r="F30" s="134" t="e">
        <f t="shared" si="6"/>
        <v>#DIV/0!</v>
      </c>
      <c r="G30" s="134" t="e">
        <f t="shared" si="6"/>
        <v>#DIV/0!</v>
      </c>
      <c r="H30" s="134" t="e">
        <f t="shared" si="6"/>
        <v>#DIV/0!</v>
      </c>
      <c r="I30" s="134" t="e">
        <f t="shared" si="6"/>
        <v>#DIV/0!</v>
      </c>
      <c r="J30" s="134" t="e">
        <f t="shared" si="6"/>
        <v>#DIV/0!</v>
      </c>
      <c r="K30" s="134" t="e">
        <f t="shared" si="6"/>
        <v>#DIV/0!</v>
      </c>
      <c r="L30" s="134" t="e">
        <f t="shared" si="6"/>
        <v>#DIV/0!</v>
      </c>
      <c r="M30" s="154" t="e">
        <f t="shared" si="6"/>
        <v>#DIV/0!</v>
      </c>
      <c r="N30" s="146"/>
      <c r="O30" s="16"/>
    </row>
    <row r="31" spans="1:23" s="72" customFormat="1" ht="15.75" thickTop="1">
      <c r="A31" s="135"/>
      <c r="B31" s="135"/>
      <c r="C31" s="135"/>
      <c r="D31" s="135"/>
      <c r="E31" s="135"/>
      <c r="F31" s="135"/>
      <c r="G31" s="135"/>
      <c r="H31" s="135"/>
      <c r="I31" s="135"/>
      <c r="J31" s="135"/>
      <c r="K31" s="135"/>
      <c r="L31" s="135"/>
      <c r="M31" s="41"/>
      <c r="N31" s="41"/>
      <c r="O31" s="1"/>
    </row>
    <row r="32" spans="1:23" s="72" customFormat="1">
      <c r="A32" s="23" t="s">
        <v>24</v>
      </c>
      <c r="B32" s="23" t="s">
        <v>33</v>
      </c>
      <c r="C32" s="125"/>
      <c r="D32" s="125"/>
      <c r="E32" s="125"/>
      <c r="F32" s="125"/>
      <c r="G32" s="125"/>
      <c r="H32" s="125"/>
      <c r="I32" s="23" t="s">
        <v>66</v>
      </c>
      <c r="J32" s="125"/>
      <c r="K32" s="125"/>
      <c r="L32" s="125"/>
      <c r="M32" s="1"/>
      <c r="N32" s="1"/>
      <c r="O32" s="1"/>
    </row>
    <row r="33" spans="1:15" s="72" customFormat="1">
      <c r="A33" s="23"/>
      <c r="B33" s="23" t="s">
        <v>34</v>
      </c>
      <c r="C33" s="125"/>
      <c r="D33" s="125"/>
      <c r="E33" s="125"/>
      <c r="F33" s="125"/>
      <c r="G33" s="125"/>
      <c r="H33" s="125"/>
      <c r="I33" s="23" t="s">
        <v>67</v>
      </c>
      <c r="J33" s="125"/>
      <c r="K33" s="125"/>
      <c r="L33" s="125"/>
      <c r="M33" s="1"/>
      <c r="N33" s="1"/>
      <c r="O33" s="1"/>
    </row>
    <row r="34" spans="1:15" s="72" customFormat="1">
      <c r="A34" s="23"/>
      <c r="B34" s="23" t="s">
        <v>35</v>
      </c>
      <c r="C34" s="125"/>
      <c r="D34" s="125"/>
      <c r="E34" s="125"/>
      <c r="F34" s="125"/>
      <c r="G34" s="125"/>
      <c r="H34" s="125"/>
      <c r="I34" s="23" t="s">
        <v>68</v>
      </c>
      <c r="J34" s="125"/>
      <c r="K34" s="125"/>
      <c r="L34" s="125"/>
      <c r="M34" s="1"/>
      <c r="N34" s="1"/>
      <c r="O34" s="1"/>
    </row>
    <row r="35" spans="1:15" s="72" customFormat="1">
      <c r="A35" s="23"/>
      <c r="B35" s="23" t="s">
        <v>36</v>
      </c>
      <c r="C35" s="125"/>
      <c r="D35" s="125"/>
      <c r="E35" s="125"/>
      <c r="F35" s="125"/>
      <c r="G35" s="125"/>
      <c r="H35" s="125"/>
      <c r="I35" s="23" t="s">
        <v>69</v>
      </c>
      <c r="J35" s="125"/>
      <c r="K35" s="125"/>
      <c r="L35" s="125"/>
      <c r="M35" s="1"/>
      <c r="N35" s="1"/>
      <c r="O35" s="1"/>
    </row>
    <row r="36" spans="1:15" s="72" customFormat="1">
      <c r="A36" s="52"/>
      <c r="B36" s="124"/>
      <c r="C36" s="125" t="s">
        <v>0</v>
      </c>
      <c r="D36" s="125" t="s">
        <v>0</v>
      </c>
      <c r="E36" s="137" t="s">
        <v>0</v>
      </c>
      <c r="F36" s="124"/>
      <c r="G36" s="124"/>
      <c r="H36" s="124"/>
      <c r="I36" s="125"/>
      <c r="J36" s="23"/>
      <c r="K36" s="125"/>
      <c r="L36" s="125"/>
      <c r="M36" s="43"/>
      <c r="N36" s="43"/>
      <c r="O36" s="43"/>
    </row>
    <row r="37" spans="1:15" s="72" customFormat="1">
      <c r="A37" s="124"/>
      <c r="B37" s="125"/>
      <c r="C37" s="125" t="s">
        <v>0</v>
      </c>
      <c r="D37" s="125" t="s">
        <v>0</v>
      </c>
      <c r="E37" s="138" t="s">
        <v>0</v>
      </c>
      <c r="F37" s="125"/>
      <c r="G37" s="125"/>
      <c r="H37" s="125"/>
      <c r="I37" s="125"/>
      <c r="J37" s="125"/>
      <c r="K37" s="125"/>
      <c r="L37" s="125"/>
      <c r="M37" s="1"/>
      <c r="N37" s="1"/>
      <c r="O37" s="1"/>
    </row>
    <row r="38" spans="1:15" ht="33">
      <c r="D38" s="177"/>
      <c r="E38" s="190"/>
      <c r="F38" s="190"/>
      <c r="G38" s="190"/>
    </row>
    <row r="39" spans="1:15">
      <c r="O39" s="43"/>
    </row>
    <row r="40" spans="1:15" ht="23.25">
      <c r="B40" s="177"/>
      <c r="C40" s="177"/>
      <c r="D40" s="177"/>
      <c r="E40" s="177"/>
      <c r="F40" s="177"/>
      <c r="G40" s="177"/>
      <c r="H40" s="177"/>
      <c r="I40" s="177"/>
      <c r="J40" s="177"/>
    </row>
  </sheetData>
  <phoneticPr fontId="0" type="noConversion"/>
  <pageMargins left="0.5" right="0.5" top="0.5" bottom="0.5" header="0" footer="0"/>
  <pageSetup scale="81" orientation="landscape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O38"/>
  <sheetViews>
    <sheetView showOutlineSymbols="0" zoomScale="87" zoomScaleNormal="87" workbookViewId="0">
      <selection activeCell="W12" sqref="W12"/>
    </sheetView>
  </sheetViews>
  <sheetFormatPr defaultColWidth="9.6640625" defaultRowHeight="15"/>
  <cols>
    <col min="1" max="1" width="15.6640625" style="1" customWidth="1"/>
    <col min="2" max="14" width="8.6640625" style="1" customWidth="1"/>
    <col min="15" max="15" width="4.77734375" style="1" customWidth="1"/>
    <col min="16" max="16384" width="9.6640625" style="1"/>
  </cols>
  <sheetData>
    <row r="1" spans="1:15">
      <c r="A1" s="2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5" ht="15.75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5" ht="18">
      <c r="A3" s="4" t="s">
        <v>2</v>
      </c>
      <c r="B3" s="3"/>
      <c r="C3" s="3"/>
      <c r="D3" s="3"/>
      <c r="E3" s="3"/>
      <c r="F3" s="5" t="s">
        <v>49</v>
      </c>
      <c r="G3" s="3"/>
      <c r="H3" s="3"/>
      <c r="I3" s="3"/>
      <c r="J3" s="3"/>
      <c r="K3" s="3"/>
      <c r="L3" s="3"/>
      <c r="M3" s="3"/>
      <c r="N3" s="3"/>
    </row>
    <row r="4" spans="1:15" ht="18">
      <c r="A4" s="4" t="s">
        <v>3</v>
      </c>
      <c r="B4" s="3"/>
      <c r="C4" s="3"/>
      <c r="D4" s="3"/>
      <c r="E4" s="3"/>
      <c r="F4" s="5" t="s">
        <v>50</v>
      </c>
      <c r="G4" s="3"/>
      <c r="H4" s="3"/>
      <c r="I4" s="3"/>
      <c r="J4" s="3"/>
      <c r="K4" s="3"/>
      <c r="L4" s="3"/>
      <c r="M4" s="3"/>
      <c r="N4" s="3"/>
    </row>
    <row r="5" spans="1:15" ht="18">
      <c r="A5" s="3"/>
      <c r="B5" s="3"/>
      <c r="C5" s="3"/>
      <c r="D5" s="3"/>
      <c r="E5" s="3"/>
      <c r="F5" s="5" t="s">
        <v>51</v>
      </c>
      <c r="G5" s="3"/>
      <c r="H5" s="3"/>
      <c r="I5" s="3"/>
      <c r="J5" s="3"/>
      <c r="K5" s="3"/>
      <c r="L5" s="3"/>
      <c r="M5" s="3"/>
      <c r="N5" s="3"/>
    </row>
    <row r="6" spans="1:15" ht="30">
      <c r="A6" s="3"/>
      <c r="B6" s="3"/>
      <c r="C6" s="3"/>
      <c r="D6" s="6" t="s">
        <v>41</v>
      </c>
      <c r="E6" s="3"/>
      <c r="F6" s="3"/>
      <c r="G6" s="3"/>
      <c r="H6" s="3"/>
      <c r="I6" s="3"/>
      <c r="J6" s="3"/>
      <c r="K6" s="3"/>
      <c r="L6" s="122" t="s">
        <v>0</v>
      </c>
      <c r="M6" s="3"/>
      <c r="N6" s="3"/>
    </row>
    <row r="7" spans="1: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5" ht="18">
      <c r="A8" s="8" t="s">
        <v>4</v>
      </c>
      <c r="B8" s="2" t="s">
        <v>133</v>
      </c>
      <c r="C8" s="2"/>
      <c r="D8" s="2"/>
      <c r="E8" s="2"/>
      <c r="F8" s="2"/>
      <c r="G8" s="8" t="s">
        <v>56</v>
      </c>
      <c r="H8" s="2"/>
      <c r="I8" s="2" t="s">
        <v>144</v>
      </c>
      <c r="J8" s="2"/>
      <c r="K8" s="2"/>
      <c r="L8" s="2"/>
      <c r="M8" s="2"/>
      <c r="N8" s="2"/>
    </row>
    <row r="9" spans="1:15" ht="18">
      <c r="A9" s="10" t="s">
        <v>5</v>
      </c>
      <c r="B9" s="11" t="s">
        <v>26</v>
      </c>
      <c r="C9" s="11"/>
      <c r="D9" s="11"/>
      <c r="E9" s="11"/>
      <c r="F9" s="11"/>
      <c r="G9" s="10" t="s">
        <v>57</v>
      </c>
      <c r="H9" s="11"/>
      <c r="I9" s="11"/>
      <c r="J9" s="11"/>
      <c r="K9" s="249">
        <v>12342</v>
      </c>
      <c r="L9" s="11"/>
      <c r="M9" s="10" t="s">
        <v>77</v>
      </c>
      <c r="N9" s="112">
        <v>2023</v>
      </c>
    </row>
    <row r="10" spans="1:15" ht="18">
      <c r="A10" s="10" t="s">
        <v>6</v>
      </c>
      <c r="B10" s="11" t="s">
        <v>87</v>
      </c>
      <c r="C10" s="11"/>
      <c r="D10" s="11"/>
      <c r="E10" s="11"/>
      <c r="F10" s="11"/>
      <c r="G10" s="10" t="s">
        <v>58</v>
      </c>
      <c r="H10" s="11"/>
      <c r="I10" s="11"/>
      <c r="J10" s="11"/>
      <c r="K10" s="11"/>
      <c r="L10" s="11"/>
      <c r="M10" s="11"/>
      <c r="N10" s="11"/>
    </row>
    <row r="11" spans="1:15">
      <c r="A11" s="14" t="s">
        <v>7</v>
      </c>
      <c r="B11" s="14" t="s">
        <v>28</v>
      </c>
      <c r="C11" s="14" t="s">
        <v>37</v>
      </c>
      <c r="D11" s="14" t="s">
        <v>42</v>
      </c>
      <c r="E11" s="14" t="s">
        <v>46</v>
      </c>
      <c r="F11" s="14" t="s">
        <v>52</v>
      </c>
      <c r="G11" s="14" t="s">
        <v>59</v>
      </c>
      <c r="H11" s="14" t="s">
        <v>61</v>
      </c>
      <c r="I11" s="14" t="s">
        <v>64</v>
      </c>
      <c r="J11" s="14" t="s">
        <v>70</v>
      </c>
      <c r="K11" s="14" t="s">
        <v>71</v>
      </c>
      <c r="L11" s="14" t="s">
        <v>75</v>
      </c>
      <c r="M11" s="14" t="s">
        <v>78</v>
      </c>
      <c r="N11" s="14" t="s">
        <v>79</v>
      </c>
      <c r="O11" s="16"/>
    </row>
    <row r="12" spans="1:15">
      <c r="A12" s="17"/>
      <c r="B12" s="17" t="s">
        <v>134</v>
      </c>
      <c r="C12" s="17" t="s">
        <v>134</v>
      </c>
      <c r="D12" s="17" t="s">
        <v>134</v>
      </c>
      <c r="E12" s="17"/>
      <c r="F12" s="17"/>
      <c r="G12" s="17"/>
      <c r="H12" s="17"/>
      <c r="I12" s="17"/>
      <c r="J12" s="17"/>
      <c r="K12" s="17"/>
      <c r="L12" s="18"/>
      <c r="M12" s="18"/>
      <c r="N12" s="17"/>
      <c r="O12" s="16"/>
    </row>
    <row r="13" spans="1:15">
      <c r="A13" s="21"/>
      <c r="B13" s="22" t="s">
        <v>135</v>
      </c>
      <c r="C13" s="22" t="s">
        <v>135</v>
      </c>
      <c r="D13" s="22" t="s">
        <v>141</v>
      </c>
      <c r="E13" s="22" t="s">
        <v>47</v>
      </c>
      <c r="F13" s="22" t="s">
        <v>53</v>
      </c>
      <c r="G13" s="22" t="s">
        <v>53</v>
      </c>
      <c r="H13" s="22" t="s">
        <v>43</v>
      </c>
      <c r="I13" s="22" t="s">
        <v>65</v>
      </c>
      <c r="J13" s="22" t="s">
        <v>65</v>
      </c>
      <c r="K13" s="22" t="s">
        <v>72</v>
      </c>
      <c r="L13" s="23"/>
      <c r="M13" s="23"/>
      <c r="N13" s="22" t="s">
        <v>85</v>
      </c>
      <c r="O13" s="16"/>
    </row>
    <row r="14" spans="1:15">
      <c r="A14" s="22" t="s">
        <v>8</v>
      </c>
      <c r="B14" s="22" t="s">
        <v>136</v>
      </c>
      <c r="C14" s="22" t="s">
        <v>136</v>
      </c>
      <c r="D14" s="22" t="s">
        <v>142</v>
      </c>
      <c r="E14" s="22" t="s">
        <v>48</v>
      </c>
      <c r="F14" s="22" t="s">
        <v>54</v>
      </c>
      <c r="G14" s="22" t="s">
        <v>54</v>
      </c>
      <c r="H14" s="22" t="s">
        <v>44</v>
      </c>
      <c r="I14" s="22" t="s">
        <v>55</v>
      </c>
      <c r="J14" s="22" t="s">
        <v>60</v>
      </c>
      <c r="K14" s="26" t="s">
        <v>73</v>
      </c>
      <c r="L14" s="26" t="s">
        <v>30</v>
      </c>
      <c r="M14" s="26"/>
      <c r="N14" s="22" t="s">
        <v>80</v>
      </c>
      <c r="O14" s="16"/>
    </row>
    <row r="15" spans="1:15">
      <c r="A15" s="22"/>
      <c r="B15" s="22" t="s">
        <v>137</v>
      </c>
      <c r="C15" s="22" t="s">
        <v>140</v>
      </c>
      <c r="D15" s="22" t="s">
        <v>143</v>
      </c>
      <c r="E15" s="22"/>
      <c r="F15" s="22" t="s">
        <v>55</v>
      </c>
      <c r="G15" s="22" t="s">
        <v>60</v>
      </c>
      <c r="H15" s="22" t="s">
        <v>62</v>
      </c>
      <c r="I15" s="21"/>
      <c r="J15" s="22"/>
      <c r="K15" s="22" t="s">
        <v>74</v>
      </c>
      <c r="L15" s="22" t="s">
        <v>76</v>
      </c>
      <c r="M15" s="22" t="s">
        <v>21</v>
      </c>
      <c r="N15" s="22" t="s">
        <v>81</v>
      </c>
      <c r="O15" s="16"/>
    </row>
    <row r="16" spans="1:15">
      <c r="A16" s="29" t="s">
        <v>9</v>
      </c>
      <c r="B16" s="168">
        <v>0</v>
      </c>
      <c r="C16" s="168">
        <v>0</v>
      </c>
      <c r="D16" s="187">
        <f t="shared" ref="D16:D28" si="0">H16+K16</f>
        <v>0</v>
      </c>
      <c r="E16" s="31">
        <f t="shared" ref="E16:E27" si="1">B16+C16+D16</f>
        <v>0</v>
      </c>
      <c r="F16" s="103">
        <v>0</v>
      </c>
      <c r="G16" s="31">
        <f t="shared" ref="G16:G28" si="2">E16-F16-H16-K16</f>
        <v>0</v>
      </c>
      <c r="H16" s="103">
        <v>0</v>
      </c>
      <c r="I16" s="103">
        <v>0</v>
      </c>
      <c r="J16" s="31">
        <f t="shared" ref="J16:J28" si="3">H16-I16-L16</f>
        <v>0</v>
      </c>
      <c r="K16" s="103">
        <v>0</v>
      </c>
      <c r="L16" s="103">
        <v>0</v>
      </c>
      <c r="M16" s="31">
        <f t="shared" ref="M16:M27" si="4">SUM(K16:L16)</f>
        <v>0</v>
      </c>
      <c r="N16" s="29">
        <f t="shared" ref="N16:N27" si="5">ROUND(+M16/$K$9,3)</f>
        <v>0</v>
      </c>
      <c r="O16" s="16"/>
    </row>
    <row r="17" spans="1:15">
      <c r="A17" s="29" t="s">
        <v>10</v>
      </c>
      <c r="B17" s="168">
        <v>0</v>
      </c>
      <c r="C17" s="168">
        <v>0</v>
      </c>
      <c r="D17" s="187">
        <f t="shared" si="0"/>
        <v>0</v>
      </c>
      <c r="E17" s="31">
        <f t="shared" si="1"/>
        <v>0</v>
      </c>
      <c r="F17" s="103">
        <v>0</v>
      </c>
      <c r="G17" s="31">
        <f t="shared" si="2"/>
        <v>0</v>
      </c>
      <c r="H17" s="103">
        <v>0</v>
      </c>
      <c r="I17" s="103">
        <v>0</v>
      </c>
      <c r="J17" s="31">
        <f t="shared" si="3"/>
        <v>0</v>
      </c>
      <c r="K17" s="103">
        <v>0</v>
      </c>
      <c r="L17" s="103">
        <v>0</v>
      </c>
      <c r="M17" s="31">
        <f t="shared" si="4"/>
        <v>0</v>
      </c>
      <c r="N17" s="29">
        <f t="shared" si="5"/>
        <v>0</v>
      </c>
      <c r="O17" s="16"/>
    </row>
    <row r="18" spans="1:15">
      <c r="A18" s="29" t="s">
        <v>11</v>
      </c>
      <c r="B18" s="168">
        <v>0</v>
      </c>
      <c r="C18" s="168">
        <v>0</v>
      </c>
      <c r="D18" s="187">
        <f t="shared" si="0"/>
        <v>0</v>
      </c>
      <c r="E18" s="31">
        <f t="shared" si="1"/>
        <v>0</v>
      </c>
      <c r="F18" s="103">
        <v>0</v>
      </c>
      <c r="G18" s="31">
        <f t="shared" si="2"/>
        <v>0</v>
      </c>
      <c r="H18" s="103">
        <v>0</v>
      </c>
      <c r="I18" s="103">
        <v>0</v>
      </c>
      <c r="J18" s="31">
        <f t="shared" si="3"/>
        <v>0</v>
      </c>
      <c r="K18" s="103">
        <v>0</v>
      </c>
      <c r="L18" s="103">
        <v>0</v>
      </c>
      <c r="M18" s="31">
        <f t="shared" si="4"/>
        <v>0</v>
      </c>
      <c r="N18" s="29">
        <f t="shared" si="5"/>
        <v>0</v>
      </c>
      <c r="O18" s="16"/>
    </row>
    <row r="19" spans="1:15">
      <c r="A19" s="29" t="s">
        <v>12</v>
      </c>
      <c r="B19" s="168">
        <v>0</v>
      </c>
      <c r="C19" s="168">
        <v>0</v>
      </c>
      <c r="D19" s="187">
        <f t="shared" si="0"/>
        <v>0</v>
      </c>
      <c r="E19" s="31">
        <f t="shared" si="1"/>
        <v>0</v>
      </c>
      <c r="F19" s="103">
        <v>0</v>
      </c>
      <c r="G19" s="31">
        <f t="shared" si="2"/>
        <v>0</v>
      </c>
      <c r="H19" s="103">
        <v>0</v>
      </c>
      <c r="I19" s="103">
        <v>0</v>
      </c>
      <c r="J19" s="31">
        <f t="shared" si="3"/>
        <v>0</v>
      </c>
      <c r="K19" s="103">
        <v>0</v>
      </c>
      <c r="L19" s="103">
        <v>0</v>
      </c>
      <c r="M19" s="31">
        <f t="shared" si="4"/>
        <v>0</v>
      </c>
      <c r="N19" s="29">
        <f t="shared" si="5"/>
        <v>0</v>
      </c>
      <c r="O19" s="16"/>
    </row>
    <row r="20" spans="1:15">
      <c r="A20" s="29" t="s">
        <v>13</v>
      </c>
      <c r="B20" s="168">
        <v>0</v>
      </c>
      <c r="C20" s="168">
        <v>0</v>
      </c>
      <c r="D20" s="187">
        <f t="shared" si="0"/>
        <v>0</v>
      </c>
      <c r="E20" s="31">
        <f t="shared" si="1"/>
        <v>0</v>
      </c>
      <c r="F20" s="103">
        <v>0</v>
      </c>
      <c r="G20" s="31">
        <f t="shared" si="2"/>
        <v>0</v>
      </c>
      <c r="H20" s="103">
        <v>0</v>
      </c>
      <c r="I20" s="103">
        <v>0</v>
      </c>
      <c r="J20" s="31">
        <f t="shared" si="3"/>
        <v>0</v>
      </c>
      <c r="K20" s="103">
        <v>0</v>
      </c>
      <c r="L20" s="103">
        <v>0</v>
      </c>
      <c r="M20" s="31">
        <f t="shared" si="4"/>
        <v>0</v>
      </c>
      <c r="N20" s="29">
        <f t="shared" si="5"/>
        <v>0</v>
      </c>
      <c r="O20" s="16"/>
    </row>
    <row r="21" spans="1:15">
      <c r="A21" s="29" t="s">
        <v>14</v>
      </c>
      <c r="B21" s="168">
        <v>1266</v>
      </c>
      <c r="C21" s="168">
        <v>267</v>
      </c>
      <c r="D21" s="187">
        <f>H21+K21</f>
        <v>4417</v>
      </c>
      <c r="E21" s="31">
        <f>B21+C21+D21</f>
        <v>5950</v>
      </c>
      <c r="F21" s="103">
        <v>0</v>
      </c>
      <c r="G21" s="31">
        <f t="shared" si="2"/>
        <v>1533</v>
      </c>
      <c r="H21" s="103">
        <v>3498</v>
      </c>
      <c r="I21" s="103">
        <v>443</v>
      </c>
      <c r="J21" s="31">
        <f t="shared" si="3"/>
        <v>1619</v>
      </c>
      <c r="K21" s="103">
        <v>919</v>
      </c>
      <c r="L21" s="103">
        <v>1436</v>
      </c>
      <c r="M21" s="31">
        <f t="shared" si="4"/>
        <v>2355</v>
      </c>
      <c r="N21" s="29">
        <f t="shared" si="5"/>
        <v>0.191</v>
      </c>
      <c r="O21" s="16"/>
    </row>
    <row r="22" spans="1:15">
      <c r="A22" s="29" t="s">
        <v>15</v>
      </c>
      <c r="B22" s="168">
        <v>700</v>
      </c>
      <c r="C22" s="168">
        <v>300</v>
      </c>
      <c r="D22" s="187">
        <f t="shared" si="0"/>
        <v>6663</v>
      </c>
      <c r="E22" s="31">
        <f t="shared" si="1"/>
        <v>7663</v>
      </c>
      <c r="F22" s="103">
        <v>0</v>
      </c>
      <c r="G22" s="31">
        <f t="shared" si="2"/>
        <v>1000</v>
      </c>
      <c r="H22" s="103">
        <v>4565</v>
      </c>
      <c r="I22" s="103">
        <v>667</v>
      </c>
      <c r="J22" s="31">
        <f t="shared" si="3"/>
        <v>1088</v>
      </c>
      <c r="K22" s="103">
        <v>2098</v>
      </c>
      <c r="L22" s="103">
        <v>2810</v>
      </c>
      <c r="M22" s="31">
        <f t="shared" si="4"/>
        <v>4908</v>
      </c>
      <c r="N22" s="29">
        <f t="shared" si="5"/>
        <v>0.39800000000000002</v>
      </c>
      <c r="O22" s="16"/>
    </row>
    <row r="23" spans="1:15">
      <c r="A23" s="29" t="s">
        <v>16</v>
      </c>
      <c r="B23" s="168">
        <v>712</v>
      </c>
      <c r="C23" s="168">
        <v>157</v>
      </c>
      <c r="D23" s="187">
        <f t="shared" si="0"/>
        <v>5174</v>
      </c>
      <c r="E23" s="31">
        <f t="shared" si="1"/>
        <v>6043</v>
      </c>
      <c r="F23" s="103">
        <v>0</v>
      </c>
      <c r="G23" s="31">
        <f t="shared" si="2"/>
        <v>869</v>
      </c>
      <c r="H23" s="103">
        <v>3520</v>
      </c>
      <c r="I23" s="168">
        <v>451</v>
      </c>
      <c r="J23" s="31">
        <f t="shared" si="3"/>
        <v>866</v>
      </c>
      <c r="K23" s="103">
        <v>1654</v>
      </c>
      <c r="L23" s="103">
        <v>2203</v>
      </c>
      <c r="M23" s="31">
        <f t="shared" si="4"/>
        <v>3857</v>
      </c>
      <c r="N23" s="182">
        <f t="shared" si="5"/>
        <v>0.313</v>
      </c>
      <c r="O23" s="16"/>
    </row>
    <row r="24" spans="1:15">
      <c r="A24" s="29" t="s">
        <v>17</v>
      </c>
      <c r="B24" s="201">
        <v>95</v>
      </c>
      <c r="C24" s="168">
        <v>115</v>
      </c>
      <c r="D24" s="187">
        <f t="shared" si="0"/>
        <v>1312</v>
      </c>
      <c r="E24" s="31">
        <f t="shared" si="1"/>
        <v>1522</v>
      </c>
      <c r="F24" s="103">
        <v>0</v>
      </c>
      <c r="G24" s="65">
        <f t="shared" si="2"/>
        <v>210</v>
      </c>
      <c r="H24" s="103">
        <v>803</v>
      </c>
      <c r="I24" s="168">
        <v>172</v>
      </c>
      <c r="J24" s="31">
        <f t="shared" si="3"/>
        <v>165</v>
      </c>
      <c r="K24" s="103">
        <v>509</v>
      </c>
      <c r="L24" s="103">
        <v>466</v>
      </c>
      <c r="M24" s="31">
        <f t="shared" si="4"/>
        <v>975</v>
      </c>
      <c r="N24" s="29">
        <f t="shared" si="5"/>
        <v>7.9000000000000001E-2</v>
      </c>
      <c r="O24" s="16"/>
    </row>
    <row r="25" spans="1:15">
      <c r="A25" s="29" t="s">
        <v>18</v>
      </c>
      <c r="B25" s="168">
        <v>0</v>
      </c>
      <c r="C25" s="168">
        <v>0</v>
      </c>
      <c r="D25" s="187">
        <f t="shared" si="0"/>
        <v>0</v>
      </c>
      <c r="E25" s="31">
        <f>B25+C25+D25</f>
        <v>0</v>
      </c>
      <c r="F25" s="103">
        <v>0</v>
      </c>
      <c r="G25" s="31">
        <f t="shared" si="2"/>
        <v>0</v>
      </c>
      <c r="H25" s="103">
        <v>0</v>
      </c>
      <c r="I25" s="103">
        <v>0</v>
      </c>
      <c r="J25" s="31">
        <f t="shared" si="3"/>
        <v>0</v>
      </c>
      <c r="K25" s="103">
        <v>0</v>
      </c>
      <c r="L25" s="103">
        <v>0</v>
      </c>
      <c r="M25" s="31">
        <f t="shared" si="4"/>
        <v>0</v>
      </c>
      <c r="N25" s="29">
        <f t="shared" si="5"/>
        <v>0</v>
      </c>
      <c r="O25" s="16"/>
    </row>
    <row r="26" spans="1:15">
      <c r="A26" s="29" t="s">
        <v>19</v>
      </c>
      <c r="B26" s="168">
        <v>0</v>
      </c>
      <c r="C26" s="168">
        <v>0</v>
      </c>
      <c r="D26" s="187">
        <f t="shared" si="0"/>
        <v>0</v>
      </c>
      <c r="E26" s="31">
        <f t="shared" si="1"/>
        <v>0</v>
      </c>
      <c r="F26" s="103">
        <v>0</v>
      </c>
      <c r="G26" s="31">
        <f t="shared" si="2"/>
        <v>0</v>
      </c>
      <c r="H26" s="103">
        <v>0</v>
      </c>
      <c r="I26" s="103">
        <v>0</v>
      </c>
      <c r="J26" s="31">
        <f t="shared" si="3"/>
        <v>0</v>
      </c>
      <c r="K26" s="103">
        <v>0</v>
      </c>
      <c r="L26" s="103">
        <v>0</v>
      </c>
      <c r="M26" s="31">
        <f t="shared" si="4"/>
        <v>0</v>
      </c>
      <c r="N26" s="29">
        <f t="shared" si="5"/>
        <v>0</v>
      </c>
      <c r="O26" s="16"/>
    </row>
    <row r="27" spans="1:15">
      <c r="A27" s="29" t="s">
        <v>20</v>
      </c>
      <c r="B27" s="168">
        <v>0</v>
      </c>
      <c r="C27" s="168">
        <v>0</v>
      </c>
      <c r="D27" s="187">
        <f t="shared" si="0"/>
        <v>0</v>
      </c>
      <c r="E27" s="31">
        <f t="shared" si="1"/>
        <v>0</v>
      </c>
      <c r="F27" s="103">
        <v>0</v>
      </c>
      <c r="G27" s="31">
        <f t="shared" si="2"/>
        <v>0</v>
      </c>
      <c r="H27" s="103">
        <v>0</v>
      </c>
      <c r="I27" s="103">
        <v>0</v>
      </c>
      <c r="J27" s="31">
        <f t="shared" si="3"/>
        <v>0</v>
      </c>
      <c r="K27" s="103">
        <v>0</v>
      </c>
      <c r="L27" s="103">
        <v>0</v>
      </c>
      <c r="M27" s="31">
        <f t="shared" si="4"/>
        <v>0</v>
      </c>
      <c r="N27" s="29">
        <f t="shared" si="5"/>
        <v>0</v>
      </c>
      <c r="O27" s="16"/>
    </row>
    <row r="28" spans="1:15" ht="15.75" thickBot="1">
      <c r="A28" s="29" t="s">
        <v>21</v>
      </c>
      <c r="B28" s="170">
        <f>SUM(B16:B27)</f>
        <v>2773</v>
      </c>
      <c r="C28" s="170">
        <f>SUM(C16:C27)</f>
        <v>839</v>
      </c>
      <c r="D28" s="31">
        <f t="shared" si="0"/>
        <v>17566</v>
      </c>
      <c r="E28" s="31">
        <f>SUM(E16:E27)</f>
        <v>21178</v>
      </c>
      <c r="F28" s="31">
        <f>SUM(F16:F27)</f>
        <v>0</v>
      </c>
      <c r="G28" s="31">
        <f t="shared" si="2"/>
        <v>3612</v>
      </c>
      <c r="H28" s="31">
        <f>SUM(H16:H27)</f>
        <v>12386</v>
      </c>
      <c r="I28" s="31">
        <f>SUM(I16:I27)</f>
        <v>1733</v>
      </c>
      <c r="J28" s="115">
        <f t="shared" si="3"/>
        <v>3738</v>
      </c>
      <c r="K28" s="31">
        <f>SUM(K16:K27)</f>
        <v>5180</v>
      </c>
      <c r="L28" s="31">
        <f>SUM(L16:L27)</f>
        <v>6915</v>
      </c>
      <c r="M28" s="31">
        <f>SUM(M16:M27)</f>
        <v>12095</v>
      </c>
      <c r="N28" s="182">
        <f>SUM(N16:N27)</f>
        <v>0.98099999999999987</v>
      </c>
      <c r="O28" s="16"/>
    </row>
    <row r="29" spans="1:15" ht="15.75" thickTop="1">
      <c r="A29" s="66" t="s">
        <v>22</v>
      </c>
      <c r="B29" s="66"/>
      <c r="C29" s="66"/>
      <c r="D29" s="66"/>
      <c r="E29" s="66">
        <f t="shared" ref="E29:M29" si="6">ROUND(+E28/$K$9,2)</f>
        <v>1.72</v>
      </c>
      <c r="F29" s="66">
        <f t="shared" si="6"/>
        <v>0</v>
      </c>
      <c r="G29" s="66">
        <f t="shared" si="6"/>
        <v>0.28999999999999998</v>
      </c>
      <c r="H29" s="66">
        <f t="shared" si="6"/>
        <v>1</v>
      </c>
      <c r="I29" s="66">
        <f t="shared" si="6"/>
        <v>0.14000000000000001</v>
      </c>
      <c r="J29" s="66">
        <f t="shared" si="6"/>
        <v>0.3</v>
      </c>
      <c r="K29" s="35">
        <f t="shared" si="6"/>
        <v>0.42</v>
      </c>
      <c r="L29" s="35">
        <f t="shared" si="6"/>
        <v>0.56000000000000005</v>
      </c>
      <c r="M29" s="35">
        <f t="shared" si="6"/>
        <v>0.98</v>
      </c>
      <c r="N29" s="66"/>
      <c r="O29" s="16"/>
    </row>
    <row r="30" spans="1:15">
      <c r="A30" s="29" t="s">
        <v>23</v>
      </c>
      <c r="B30" s="29"/>
      <c r="C30" s="29"/>
      <c r="D30" s="29"/>
      <c r="E30" s="65">
        <f t="shared" ref="E30:M30" si="7">E28/$E$28*100</f>
        <v>100</v>
      </c>
      <c r="F30" s="65">
        <f t="shared" si="7"/>
        <v>0</v>
      </c>
      <c r="G30" s="38">
        <f t="shared" si="7"/>
        <v>17.055434885258286</v>
      </c>
      <c r="H30" s="38">
        <f t="shared" si="7"/>
        <v>58.485220511851921</v>
      </c>
      <c r="I30" s="38">
        <f t="shared" si="7"/>
        <v>8.1830201152139015</v>
      </c>
      <c r="J30" s="38">
        <f t="shared" si="7"/>
        <v>17.650391916139391</v>
      </c>
      <c r="K30" s="38">
        <f t="shared" si="7"/>
        <v>24.459344602889789</v>
      </c>
      <c r="L30" s="38">
        <f t="shared" si="7"/>
        <v>32.65180848049863</v>
      </c>
      <c r="M30" s="38">
        <f t="shared" si="7"/>
        <v>57.111153083388423</v>
      </c>
      <c r="N30" s="29"/>
      <c r="O30" s="16"/>
    </row>
    <row r="31" spans="1:15">
      <c r="A31" s="18" t="s">
        <v>24</v>
      </c>
      <c r="B31" s="18" t="s">
        <v>138</v>
      </c>
      <c r="C31" s="67"/>
      <c r="D31" s="67"/>
      <c r="E31" s="67"/>
      <c r="F31" s="67"/>
      <c r="G31" s="67"/>
      <c r="H31" s="67"/>
      <c r="I31" s="18" t="s">
        <v>66</v>
      </c>
      <c r="J31" s="67"/>
      <c r="K31" s="67"/>
      <c r="L31" s="67"/>
      <c r="M31" s="67"/>
      <c r="N31" s="67"/>
    </row>
    <row r="32" spans="1:15">
      <c r="A32" s="23"/>
      <c r="B32" s="23" t="s">
        <v>139</v>
      </c>
      <c r="C32" s="3"/>
      <c r="D32" s="3"/>
      <c r="E32" s="3"/>
      <c r="F32" s="3"/>
      <c r="G32" s="3"/>
      <c r="H32" s="3"/>
      <c r="I32" s="23" t="s">
        <v>67</v>
      </c>
      <c r="J32" s="3"/>
      <c r="K32" s="3"/>
      <c r="L32" s="3"/>
      <c r="M32" s="3"/>
      <c r="N32" s="3"/>
    </row>
    <row r="33" spans="1:15">
      <c r="A33" s="23"/>
      <c r="B33" s="23" t="s">
        <v>35</v>
      </c>
      <c r="C33" s="3"/>
      <c r="D33" s="3"/>
      <c r="E33" s="3"/>
      <c r="F33" s="3"/>
      <c r="G33" s="3"/>
      <c r="H33" s="3"/>
      <c r="I33" s="23" t="s">
        <v>68</v>
      </c>
      <c r="J33" s="3"/>
      <c r="K33" s="3"/>
      <c r="L33" s="3"/>
      <c r="M33" s="3"/>
      <c r="N33" s="3"/>
    </row>
    <row r="34" spans="1:15">
      <c r="A34" s="23"/>
      <c r="B34" s="23" t="s">
        <v>36</v>
      </c>
      <c r="C34" s="3"/>
      <c r="D34" s="3"/>
      <c r="E34" s="3"/>
      <c r="F34" s="3"/>
      <c r="G34" s="3"/>
      <c r="H34" s="3"/>
      <c r="I34" s="23" t="s">
        <v>69</v>
      </c>
      <c r="J34" s="3"/>
      <c r="K34" s="3"/>
      <c r="L34" s="3"/>
      <c r="M34" s="3"/>
      <c r="N34" s="3"/>
    </row>
    <row r="35" spans="1:15">
      <c r="A35" s="2" t="s">
        <v>131</v>
      </c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spans="1:15">
      <c r="A36" s="2" t="s">
        <v>132</v>
      </c>
      <c r="B36" s="2"/>
      <c r="C36" s="2"/>
      <c r="D36" s="2"/>
      <c r="E36" s="68"/>
      <c r="F36" s="2"/>
      <c r="G36" s="2"/>
      <c r="H36" s="2"/>
      <c r="I36" s="69"/>
      <c r="J36" s="2"/>
      <c r="K36" s="2"/>
      <c r="L36" s="2"/>
      <c r="M36" s="2"/>
      <c r="N36" s="2"/>
    </row>
    <row r="37" spans="1:15">
      <c r="A37" s="70" t="s">
        <v>0</v>
      </c>
      <c r="B37" s="2"/>
      <c r="C37" s="2"/>
      <c r="D37" s="2"/>
      <c r="E37" s="68"/>
      <c r="F37" s="2"/>
      <c r="G37" s="2"/>
      <c r="H37" s="2"/>
      <c r="I37" s="2"/>
      <c r="J37" s="2"/>
      <c r="K37" s="2"/>
      <c r="L37" s="2"/>
      <c r="M37" s="2"/>
      <c r="N37" s="2"/>
    </row>
    <row r="38" spans="1:15">
      <c r="A38" s="68"/>
      <c r="B38" s="68"/>
      <c r="C38" s="68"/>
      <c r="D38" s="68"/>
      <c r="E38" s="68"/>
      <c r="F38" s="68"/>
      <c r="G38" s="68"/>
      <c r="H38" s="68"/>
      <c r="I38" s="68"/>
      <c r="J38" s="68"/>
      <c r="K38" s="68"/>
      <c r="L38" s="68"/>
      <c r="M38" s="68"/>
      <c r="N38" s="68"/>
      <c r="O38" s="71"/>
    </row>
  </sheetData>
  <phoneticPr fontId="0" type="noConversion"/>
  <pageMargins left="0.5" right="0.5" top="0.5" bottom="0.5" header="0" footer="0"/>
  <pageSetup scale="80" orientation="landscape" r:id="rId1"/>
  <headerFooter alignWithMargins="0"/>
  <rowBreaks count="1" manualBreakCount="1">
    <brk id="37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O38"/>
  <sheetViews>
    <sheetView showOutlineSymbols="0" zoomScale="87" zoomScaleNormal="87" workbookViewId="0">
      <selection activeCell="W12" sqref="W12"/>
    </sheetView>
  </sheetViews>
  <sheetFormatPr defaultColWidth="9.6640625" defaultRowHeight="15"/>
  <cols>
    <col min="1" max="1" width="15.77734375" style="72" customWidth="1"/>
    <col min="2" max="14" width="8.6640625" style="72" customWidth="1"/>
    <col min="15" max="15" width="4.77734375" style="72" customWidth="1"/>
    <col min="16" max="16384" width="9.6640625" style="72"/>
  </cols>
  <sheetData>
    <row r="1" spans="1:15">
      <c r="A1" s="68" t="s">
        <v>0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</row>
    <row r="2" spans="1:15" ht="15.75">
      <c r="A2" s="73" t="s">
        <v>1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</row>
    <row r="3" spans="1:15" ht="18">
      <c r="A3" s="73" t="s">
        <v>2</v>
      </c>
      <c r="B3" s="68"/>
      <c r="C3" s="68"/>
      <c r="D3" s="68"/>
      <c r="E3" s="68"/>
      <c r="F3" s="74" t="s">
        <v>49</v>
      </c>
      <c r="G3" s="68"/>
      <c r="H3" s="68"/>
      <c r="I3" s="68"/>
      <c r="J3" s="68"/>
      <c r="K3" s="68"/>
      <c r="L3" s="68" t="s">
        <v>0</v>
      </c>
      <c r="M3" s="68"/>
      <c r="N3" s="68"/>
    </row>
    <row r="4" spans="1:15" ht="18">
      <c r="A4" s="73" t="s">
        <v>3</v>
      </c>
      <c r="B4" s="68"/>
      <c r="C4" s="68"/>
      <c r="D4" s="68"/>
      <c r="E4" s="68"/>
      <c r="F4" s="74" t="s">
        <v>50</v>
      </c>
      <c r="G4" s="68"/>
      <c r="H4" s="68"/>
      <c r="I4" s="68"/>
      <c r="J4" s="68"/>
      <c r="K4" s="68"/>
      <c r="L4" s="68"/>
      <c r="M4" s="68"/>
      <c r="N4" s="68"/>
    </row>
    <row r="5" spans="1:15" ht="18">
      <c r="A5" s="68"/>
      <c r="B5" s="68"/>
      <c r="C5" s="68"/>
      <c r="D5" s="68"/>
      <c r="E5" s="68"/>
      <c r="F5" s="74" t="s">
        <v>51</v>
      </c>
      <c r="G5" s="68"/>
      <c r="H5" s="68"/>
      <c r="I5" s="68"/>
      <c r="J5" s="68"/>
      <c r="K5" s="68"/>
      <c r="L5" s="68"/>
      <c r="M5" s="68"/>
      <c r="N5" s="68"/>
    </row>
    <row r="6" spans="1:15" ht="30">
      <c r="A6" s="68"/>
      <c r="B6" s="68"/>
      <c r="C6" s="68"/>
      <c r="D6" s="75" t="s">
        <v>41</v>
      </c>
      <c r="E6" s="68"/>
      <c r="F6" s="68"/>
      <c r="G6" s="68"/>
      <c r="H6" s="68"/>
      <c r="I6" s="68"/>
      <c r="J6" s="68"/>
      <c r="K6" s="68"/>
      <c r="L6" s="123" t="s">
        <v>0</v>
      </c>
      <c r="M6" s="68"/>
      <c r="N6" s="68"/>
    </row>
    <row r="7" spans="1:15">
      <c r="A7" s="68"/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</row>
    <row r="8" spans="1:15" ht="18">
      <c r="A8" s="76" t="s">
        <v>4</v>
      </c>
      <c r="B8" s="68" t="s">
        <v>145</v>
      </c>
      <c r="C8" s="68"/>
      <c r="D8" s="68"/>
      <c r="E8" s="68"/>
      <c r="F8" s="68"/>
      <c r="G8" s="76" t="s">
        <v>56</v>
      </c>
      <c r="H8" s="68"/>
      <c r="I8" s="68" t="s">
        <v>144</v>
      </c>
      <c r="J8" s="68"/>
      <c r="K8" s="68"/>
      <c r="L8" s="68"/>
      <c r="M8" s="68"/>
      <c r="N8" s="68"/>
    </row>
    <row r="9" spans="1:15" ht="18">
      <c r="A9" s="77" t="s">
        <v>5</v>
      </c>
      <c r="B9" s="78" t="s">
        <v>26</v>
      </c>
      <c r="C9" s="78"/>
      <c r="D9" s="78"/>
      <c r="E9" s="78"/>
      <c r="F9" s="78"/>
      <c r="G9" s="77" t="s">
        <v>57</v>
      </c>
      <c r="H9" s="78"/>
      <c r="I9" s="78"/>
      <c r="J9" s="78"/>
      <c r="K9" s="250">
        <v>28046</v>
      </c>
      <c r="L9" s="78"/>
      <c r="M9" s="77" t="s">
        <v>77</v>
      </c>
      <c r="N9" s="113">
        <v>2023</v>
      </c>
    </row>
    <row r="10" spans="1:15" ht="18">
      <c r="A10" s="77" t="s">
        <v>6</v>
      </c>
      <c r="B10" s="78" t="s">
        <v>146</v>
      </c>
      <c r="C10" s="78"/>
      <c r="D10" s="78"/>
      <c r="E10" s="78"/>
      <c r="F10" s="78"/>
      <c r="G10" s="77" t="s">
        <v>58</v>
      </c>
      <c r="H10" s="78"/>
      <c r="I10" s="78"/>
      <c r="J10" s="78"/>
      <c r="K10" s="78"/>
      <c r="L10" s="78"/>
      <c r="M10" s="78"/>
      <c r="N10" s="78"/>
    </row>
    <row r="11" spans="1:15">
      <c r="A11" s="66" t="s">
        <v>7</v>
      </c>
      <c r="B11" s="66" t="s">
        <v>28</v>
      </c>
      <c r="C11" s="66" t="s">
        <v>37</v>
      </c>
      <c r="D11" s="66" t="s">
        <v>42</v>
      </c>
      <c r="E11" s="66" t="s">
        <v>46</v>
      </c>
      <c r="F11" s="66" t="s">
        <v>52</v>
      </c>
      <c r="G11" s="66" t="s">
        <v>59</v>
      </c>
      <c r="H11" s="66" t="s">
        <v>61</v>
      </c>
      <c r="I11" s="66" t="s">
        <v>64</v>
      </c>
      <c r="J11" s="66" t="s">
        <v>70</v>
      </c>
      <c r="K11" s="66" t="s">
        <v>71</v>
      </c>
      <c r="L11" s="66" t="s">
        <v>75</v>
      </c>
      <c r="M11" s="66" t="s">
        <v>78</v>
      </c>
      <c r="N11" s="66" t="s">
        <v>79</v>
      </c>
      <c r="O11" s="79"/>
    </row>
    <row r="12" spans="1:15">
      <c r="A12" s="80"/>
      <c r="B12" s="80" t="s">
        <v>29</v>
      </c>
      <c r="C12" s="80" t="s">
        <v>38</v>
      </c>
      <c r="D12" s="80" t="s">
        <v>43</v>
      </c>
      <c r="E12" s="80"/>
      <c r="F12" s="80"/>
      <c r="G12" s="80"/>
      <c r="H12" s="80"/>
      <c r="I12" s="80"/>
      <c r="J12" s="80"/>
      <c r="K12" s="80"/>
      <c r="L12" s="81"/>
      <c r="M12" s="81"/>
      <c r="N12" s="80"/>
      <c r="O12" s="79"/>
    </row>
    <row r="13" spans="1:15">
      <c r="A13" s="82"/>
      <c r="B13" s="83" t="s">
        <v>30</v>
      </c>
      <c r="C13" s="83" t="s">
        <v>30</v>
      </c>
      <c r="D13" s="83" t="s">
        <v>44</v>
      </c>
      <c r="E13" s="83" t="s">
        <v>47</v>
      </c>
      <c r="F13" s="83" t="s">
        <v>53</v>
      </c>
      <c r="G13" s="83" t="s">
        <v>53</v>
      </c>
      <c r="H13" s="83" t="s">
        <v>43</v>
      </c>
      <c r="I13" s="83" t="s">
        <v>65</v>
      </c>
      <c r="J13" s="83" t="s">
        <v>65</v>
      </c>
      <c r="K13" s="83" t="s">
        <v>72</v>
      </c>
      <c r="L13" s="69"/>
      <c r="M13" s="69"/>
      <c r="N13" s="83" t="s">
        <v>85</v>
      </c>
      <c r="O13" s="79"/>
    </row>
    <row r="14" spans="1:15">
      <c r="A14" s="83" t="s">
        <v>8</v>
      </c>
      <c r="B14" s="83" t="s">
        <v>147</v>
      </c>
      <c r="C14" s="83" t="s">
        <v>39</v>
      </c>
      <c r="D14" s="83" t="s">
        <v>45</v>
      </c>
      <c r="E14" s="83" t="s">
        <v>48</v>
      </c>
      <c r="F14" s="83" t="s">
        <v>54</v>
      </c>
      <c r="G14" s="83" t="s">
        <v>54</v>
      </c>
      <c r="H14" s="83" t="s">
        <v>44</v>
      </c>
      <c r="I14" s="83" t="s">
        <v>55</v>
      </c>
      <c r="J14" s="83" t="s">
        <v>60</v>
      </c>
      <c r="K14" s="84" t="s">
        <v>73</v>
      </c>
      <c r="L14" s="84" t="s">
        <v>30</v>
      </c>
      <c r="M14" s="84"/>
      <c r="N14" s="83" t="s">
        <v>80</v>
      </c>
      <c r="O14" s="79"/>
    </row>
    <row r="15" spans="1:15">
      <c r="A15" s="83"/>
      <c r="B15" s="83" t="s">
        <v>32</v>
      </c>
      <c r="C15" s="83" t="s">
        <v>40</v>
      </c>
      <c r="D15" s="83" t="s">
        <v>32</v>
      </c>
      <c r="E15" s="83"/>
      <c r="F15" s="83" t="s">
        <v>55</v>
      </c>
      <c r="G15" s="83" t="s">
        <v>60</v>
      </c>
      <c r="H15" s="83" t="s">
        <v>62</v>
      </c>
      <c r="I15" s="82"/>
      <c r="J15" s="83"/>
      <c r="K15" s="83" t="s">
        <v>74</v>
      </c>
      <c r="L15" s="83" t="s">
        <v>76</v>
      </c>
      <c r="M15" s="83" t="s">
        <v>21</v>
      </c>
      <c r="N15" s="83" t="s">
        <v>81</v>
      </c>
      <c r="O15" s="79"/>
    </row>
    <row r="16" spans="1:15">
      <c r="A16" s="65" t="s">
        <v>9</v>
      </c>
      <c r="B16" s="104">
        <v>0</v>
      </c>
      <c r="C16" s="104">
        <v>0</v>
      </c>
      <c r="D16" s="104">
        <v>0</v>
      </c>
      <c r="E16" s="31">
        <f t="shared" ref="E16:E27" si="0">B16+C16-D16</f>
        <v>0</v>
      </c>
      <c r="F16" s="104">
        <v>0</v>
      </c>
      <c r="G16" s="31">
        <f t="shared" ref="G16:G28" si="1">E16-F16-H16-K16</f>
        <v>0</v>
      </c>
      <c r="H16" s="104">
        <v>0</v>
      </c>
      <c r="I16" s="104">
        <v>0</v>
      </c>
      <c r="J16" s="31">
        <f t="shared" ref="J16:J28" si="2">H16-I16-L16</f>
        <v>0</v>
      </c>
      <c r="K16" s="104">
        <v>0</v>
      </c>
      <c r="L16" s="104">
        <v>0</v>
      </c>
      <c r="M16" s="31">
        <f t="shared" ref="M16:M27" si="3">ROUND(SUM(K16:L16),0)</f>
        <v>0</v>
      </c>
      <c r="N16" s="65">
        <f t="shared" ref="N16:N27" si="4">ROUND(+M16/$K$9,3)</f>
        <v>0</v>
      </c>
      <c r="O16" s="79"/>
    </row>
    <row r="17" spans="1:15">
      <c r="A17" s="65" t="s">
        <v>10</v>
      </c>
      <c r="B17" s="104">
        <v>0</v>
      </c>
      <c r="C17" s="194">
        <v>0</v>
      </c>
      <c r="D17" s="194">
        <v>0</v>
      </c>
      <c r="E17" s="31">
        <f t="shared" si="0"/>
        <v>0</v>
      </c>
      <c r="F17" s="104">
        <v>0</v>
      </c>
      <c r="G17" s="31">
        <f t="shared" si="1"/>
        <v>0</v>
      </c>
      <c r="H17" s="104">
        <v>0</v>
      </c>
      <c r="I17" s="104">
        <v>0</v>
      </c>
      <c r="J17" s="31">
        <f t="shared" si="2"/>
        <v>0</v>
      </c>
      <c r="K17" s="104">
        <v>0</v>
      </c>
      <c r="L17" s="104">
        <v>0</v>
      </c>
      <c r="M17" s="31">
        <f t="shared" si="3"/>
        <v>0</v>
      </c>
      <c r="N17" s="65">
        <f t="shared" si="4"/>
        <v>0</v>
      </c>
      <c r="O17" s="79"/>
    </row>
    <row r="18" spans="1:15">
      <c r="A18" s="65" t="s">
        <v>11</v>
      </c>
      <c r="B18" s="104">
        <v>0</v>
      </c>
      <c r="C18" s="194">
        <v>0</v>
      </c>
      <c r="D18" s="194">
        <v>0</v>
      </c>
      <c r="E18" s="31">
        <f t="shared" si="0"/>
        <v>0</v>
      </c>
      <c r="F18" s="104">
        <v>0</v>
      </c>
      <c r="G18" s="31">
        <f t="shared" si="1"/>
        <v>0</v>
      </c>
      <c r="H18" s="104">
        <v>0</v>
      </c>
      <c r="I18" s="104">
        <v>0</v>
      </c>
      <c r="J18" s="31">
        <f t="shared" si="2"/>
        <v>0</v>
      </c>
      <c r="K18" s="104">
        <v>0</v>
      </c>
      <c r="L18" s="104">
        <v>0</v>
      </c>
      <c r="M18" s="31">
        <f t="shared" si="3"/>
        <v>0</v>
      </c>
      <c r="N18" s="65">
        <f t="shared" si="4"/>
        <v>0</v>
      </c>
      <c r="O18" s="79"/>
    </row>
    <row r="19" spans="1:15">
      <c r="A19" s="65" t="s">
        <v>12</v>
      </c>
      <c r="B19" s="104">
        <v>0</v>
      </c>
      <c r="C19" s="194">
        <v>0</v>
      </c>
      <c r="D19" s="194">
        <v>0</v>
      </c>
      <c r="E19" s="31">
        <f t="shared" si="0"/>
        <v>0</v>
      </c>
      <c r="F19" s="104">
        <v>0</v>
      </c>
      <c r="G19" s="31">
        <f t="shared" si="1"/>
        <v>0</v>
      </c>
      <c r="H19" s="104">
        <v>0</v>
      </c>
      <c r="I19" s="104">
        <v>0</v>
      </c>
      <c r="J19" s="31">
        <f t="shared" si="2"/>
        <v>0</v>
      </c>
      <c r="K19" s="104">
        <v>0</v>
      </c>
      <c r="L19" s="104">
        <v>0</v>
      </c>
      <c r="M19" s="31">
        <f t="shared" si="3"/>
        <v>0</v>
      </c>
      <c r="N19" s="65">
        <f t="shared" si="4"/>
        <v>0</v>
      </c>
      <c r="O19" s="79"/>
    </row>
    <row r="20" spans="1:15">
      <c r="A20" s="65" t="s">
        <v>13</v>
      </c>
      <c r="B20" s="104">
        <v>381</v>
      </c>
      <c r="C20" s="194">
        <v>0</v>
      </c>
      <c r="D20" s="194">
        <v>0</v>
      </c>
      <c r="E20" s="31">
        <f t="shared" si="0"/>
        <v>381</v>
      </c>
      <c r="F20" s="104">
        <v>0</v>
      </c>
      <c r="G20" s="31">
        <f t="shared" si="1"/>
        <v>381</v>
      </c>
      <c r="H20" s="104">
        <v>0</v>
      </c>
      <c r="I20" s="104">
        <v>0</v>
      </c>
      <c r="J20" s="31">
        <f t="shared" si="2"/>
        <v>0</v>
      </c>
      <c r="K20" s="104">
        <v>0</v>
      </c>
      <c r="L20" s="104">
        <v>0</v>
      </c>
      <c r="M20" s="31">
        <f t="shared" si="3"/>
        <v>0</v>
      </c>
      <c r="N20" s="65">
        <f t="shared" si="4"/>
        <v>0</v>
      </c>
      <c r="O20" s="79"/>
    </row>
    <row r="21" spans="1:15">
      <c r="A21" s="65" t="s">
        <v>14</v>
      </c>
      <c r="B21" s="104">
        <v>8431</v>
      </c>
      <c r="C21" s="194">
        <v>0</v>
      </c>
      <c r="D21" s="194">
        <v>0</v>
      </c>
      <c r="E21" s="31">
        <f t="shared" si="0"/>
        <v>8431</v>
      </c>
      <c r="F21" s="194">
        <v>0</v>
      </c>
      <c r="G21" s="31">
        <f t="shared" si="1"/>
        <v>349</v>
      </c>
      <c r="H21" s="104">
        <v>8016</v>
      </c>
      <c r="I21" s="104">
        <v>1063</v>
      </c>
      <c r="J21" s="31">
        <f t="shared" si="2"/>
        <v>2425</v>
      </c>
      <c r="K21" s="104">
        <v>66</v>
      </c>
      <c r="L21" s="104">
        <v>4528</v>
      </c>
      <c r="M21" s="31">
        <f t="shared" si="3"/>
        <v>4594</v>
      </c>
      <c r="N21" s="65">
        <f t="shared" si="4"/>
        <v>0.16400000000000001</v>
      </c>
      <c r="O21" s="79"/>
    </row>
    <row r="22" spans="1:15">
      <c r="A22" s="65" t="s">
        <v>15</v>
      </c>
      <c r="B22" s="104">
        <v>14255</v>
      </c>
      <c r="C22" s="194">
        <v>0</v>
      </c>
      <c r="D22" s="194">
        <v>0</v>
      </c>
      <c r="E22" s="31">
        <f t="shared" si="0"/>
        <v>14255</v>
      </c>
      <c r="F22" s="194">
        <v>0</v>
      </c>
      <c r="G22" s="31">
        <f t="shared" si="1"/>
        <v>602</v>
      </c>
      <c r="H22" s="104">
        <v>13366</v>
      </c>
      <c r="I22" s="104">
        <v>1610</v>
      </c>
      <c r="J22" s="31">
        <f t="shared" si="2"/>
        <v>665</v>
      </c>
      <c r="K22" s="104">
        <v>287</v>
      </c>
      <c r="L22" s="104">
        <v>11091</v>
      </c>
      <c r="M22" s="31">
        <f t="shared" si="3"/>
        <v>11378</v>
      </c>
      <c r="N22" s="65">
        <f t="shared" si="4"/>
        <v>0.40600000000000003</v>
      </c>
      <c r="O22" s="79"/>
    </row>
    <row r="23" spans="1:15">
      <c r="A23" s="65" t="s">
        <v>16</v>
      </c>
      <c r="B23" s="104">
        <v>11271</v>
      </c>
      <c r="C23" s="194">
        <v>0</v>
      </c>
      <c r="D23" s="194">
        <v>0</v>
      </c>
      <c r="E23" s="31">
        <f t="shared" si="0"/>
        <v>11271</v>
      </c>
      <c r="F23" s="194">
        <v>0</v>
      </c>
      <c r="G23" s="31">
        <f t="shared" si="1"/>
        <v>543</v>
      </c>
      <c r="H23" s="104">
        <v>10506</v>
      </c>
      <c r="I23" s="104">
        <v>1620</v>
      </c>
      <c r="J23" s="31">
        <f t="shared" si="2"/>
        <v>957</v>
      </c>
      <c r="K23" s="104">
        <v>222</v>
      </c>
      <c r="L23" s="104">
        <v>7929</v>
      </c>
      <c r="M23" s="31">
        <f t="shared" si="3"/>
        <v>8151</v>
      </c>
      <c r="N23" s="65">
        <f t="shared" si="4"/>
        <v>0.29099999999999998</v>
      </c>
      <c r="O23" s="79"/>
    </row>
    <row r="24" spans="1:15">
      <c r="A24" s="65" t="s">
        <v>17</v>
      </c>
      <c r="B24" s="104">
        <v>4436</v>
      </c>
      <c r="C24" s="194">
        <v>0</v>
      </c>
      <c r="D24" s="194">
        <v>0</v>
      </c>
      <c r="E24" s="31">
        <f t="shared" si="0"/>
        <v>4436</v>
      </c>
      <c r="F24" s="194">
        <v>0</v>
      </c>
      <c r="G24" s="31">
        <f t="shared" si="1"/>
        <v>304</v>
      </c>
      <c r="H24" s="104">
        <v>4080</v>
      </c>
      <c r="I24" s="104">
        <v>835</v>
      </c>
      <c r="J24" s="31">
        <f t="shared" si="2"/>
        <v>193</v>
      </c>
      <c r="K24" s="104">
        <v>52</v>
      </c>
      <c r="L24" s="104">
        <v>3052</v>
      </c>
      <c r="M24" s="31">
        <f t="shared" si="3"/>
        <v>3104</v>
      </c>
      <c r="N24" s="65">
        <f t="shared" si="4"/>
        <v>0.111</v>
      </c>
      <c r="O24" s="79"/>
    </row>
    <row r="25" spans="1:15">
      <c r="A25" s="65" t="s">
        <v>18</v>
      </c>
      <c r="B25" s="104">
        <v>0</v>
      </c>
      <c r="C25" s="194">
        <v>0</v>
      </c>
      <c r="D25" s="194">
        <v>0</v>
      </c>
      <c r="E25" s="31">
        <f t="shared" si="0"/>
        <v>0</v>
      </c>
      <c r="F25" s="104">
        <v>0</v>
      </c>
      <c r="G25" s="31">
        <f t="shared" si="1"/>
        <v>0</v>
      </c>
      <c r="H25" s="104">
        <v>0</v>
      </c>
      <c r="I25" s="104">
        <v>0</v>
      </c>
      <c r="J25" s="31">
        <f t="shared" si="2"/>
        <v>0</v>
      </c>
      <c r="K25" s="104">
        <v>0</v>
      </c>
      <c r="L25" s="104">
        <v>0</v>
      </c>
      <c r="M25" s="31">
        <f t="shared" si="3"/>
        <v>0</v>
      </c>
      <c r="N25" s="65">
        <f t="shared" si="4"/>
        <v>0</v>
      </c>
      <c r="O25" s="79"/>
    </row>
    <row r="26" spans="1:15">
      <c r="A26" s="65" t="s">
        <v>19</v>
      </c>
      <c r="B26" s="104">
        <v>0</v>
      </c>
      <c r="C26" s="194">
        <v>0</v>
      </c>
      <c r="D26" s="194">
        <v>0</v>
      </c>
      <c r="E26" s="31">
        <f t="shared" si="0"/>
        <v>0</v>
      </c>
      <c r="F26" s="104">
        <v>0</v>
      </c>
      <c r="G26" s="31">
        <f t="shared" si="1"/>
        <v>0</v>
      </c>
      <c r="H26" s="104">
        <v>0</v>
      </c>
      <c r="I26" s="104">
        <v>0</v>
      </c>
      <c r="J26" s="31">
        <f t="shared" si="2"/>
        <v>0</v>
      </c>
      <c r="K26" s="104">
        <v>0</v>
      </c>
      <c r="L26" s="104">
        <v>0</v>
      </c>
      <c r="M26" s="31">
        <f t="shared" si="3"/>
        <v>0</v>
      </c>
      <c r="N26" s="65">
        <f t="shared" si="4"/>
        <v>0</v>
      </c>
      <c r="O26" s="79"/>
    </row>
    <row r="27" spans="1:15">
      <c r="A27" s="65" t="s">
        <v>20</v>
      </c>
      <c r="B27" s="104">
        <v>0</v>
      </c>
      <c r="C27" s="194">
        <v>0</v>
      </c>
      <c r="D27" s="194">
        <v>0</v>
      </c>
      <c r="E27" s="31">
        <f t="shared" si="0"/>
        <v>0</v>
      </c>
      <c r="F27" s="104">
        <v>0</v>
      </c>
      <c r="G27" s="31">
        <f t="shared" si="1"/>
        <v>0</v>
      </c>
      <c r="H27" s="104">
        <v>0</v>
      </c>
      <c r="I27" s="104">
        <v>0</v>
      </c>
      <c r="J27" s="31">
        <f t="shared" si="2"/>
        <v>0</v>
      </c>
      <c r="K27" s="104">
        <v>0</v>
      </c>
      <c r="L27" s="104">
        <v>0</v>
      </c>
      <c r="M27" s="31">
        <f t="shared" si="3"/>
        <v>0</v>
      </c>
      <c r="N27" s="65">
        <f t="shared" si="4"/>
        <v>0</v>
      </c>
      <c r="O27" s="79"/>
    </row>
    <row r="28" spans="1:15" ht="15.75" thickBot="1">
      <c r="A28" s="65" t="s">
        <v>21</v>
      </c>
      <c r="B28" s="166">
        <f>SUM(B16:B27)</f>
        <v>38774</v>
      </c>
      <c r="C28" s="166">
        <f>SUM(C16:C27)</f>
        <v>0</v>
      </c>
      <c r="D28" s="166">
        <f>SUM(D16:D27)</f>
        <v>0</v>
      </c>
      <c r="E28" s="166">
        <f>SUM(E16:E27)</f>
        <v>38774</v>
      </c>
      <c r="F28" s="166">
        <f>SUM(F16:F27)</f>
        <v>0</v>
      </c>
      <c r="G28" s="166">
        <f t="shared" si="1"/>
        <v>2179</v>
      </c>
      <c r="H28" s="166">
        <f>SUM(H16:H27)</f>
        <v>35968</v>
      </c>
      <c r="I28" s="166">
        <f>SUM(I16:I27)</f>
        <v>5128</v>
      </c>
      <c r="J28" s="166">
        <f t="shared" si="2"/>
        <v>4240</v>
      </c>
      <c r="K28" s="166">
        <f>SUM(K16:K27)</f>
        <v>627</v>
      </c>
      <c r="L28" s="166">
        <f>SUM(L16:L27)</f>
        <v>26600</v>
      </c>
      <c r="M28" s="166">
        <f>ROUND(SUM(M16:M27),0)</f>
        <v>27227</v>
      </c>
      <c r="N28" s="184">
        <f>SUM(N16:N27)</f>
        <v>0.97199999999999998</v>
      </c>
      <c r="O28" s="79"/>
    </row>
    <row r="29" spans="1:15" ht="15.75" thickTop="1">
      <c r="A29" s="66" t="s">
        <v>22</v>
      </c>
      <c r="B29" s="82"/>
      <c r="C29" s="82"/>
      <c r="D29" s="82"/>
      <c r="E29" s="82">
        <f t="shared" ref="E29:M29" si="5">ROUND(+E28/$K$9,2)</f>
        <v>1.38</v>
      </c>
      <c r="F29" s="82">
        <f t="shared" si="5"/>
        <v>0</v>
      </c>
      <c r="G29" s="82">
        <f t="shared" si="5"/>
        <v>0.08</v>
      </c>
      <c r="H29" s="183">
        <f t="shared" si="5"/>
        <v>1.28</v>
      </c>
      <c r="I29" s="82">
        <f t="shared" si="5"/>
        <v>0.18</v>
      </c>
      <c r="J29" s="82">
        <f t="shared" si="5"/>
        <v>0.15</v>
      </c>
      <c r="K29" s="183">
        <f t="shared" si="5"/>
        <v>0.02</v>
      </c>
      <c r="L29" s="82">
        <f t="shared" si="5"/>
        <v>0.95</v>
      </c>
      <c r="M29" s="82">
        <f t="shared" si="5"/>
        <v>0.97</v>
      </c>
      <c r="N29" s="82"/>
      <c r="O29" s="79"/>
    </row>
    <row r="30" spans="1:15">
      <c r="A30" s="65" t="s">
        <v>23</v>
      </c>
      <c r="B30" s="65"/>
      <c r="C30" s="65"/>
      <c r="D30" s="65"/>
      <c r="E30" s="65">
        <f t="shared" ref="E30:M30" si="6">E28/$E$28*100</f>
        <v>100</v>
      </c>
      <c r="F30" s="65">
        <f t="shared" si="6"/>
        <v>0</v>
      </c>
      <c r="G30" s="38">
        <f t="shared" si="6"/>
        <v>5.6197451900758244</v>
      </c>
      <c r="H30" s="38">
        <f t="shared" si="6"/>
        <v>92.763191829576513</v>
      </c>
      <c r="I30" s="38">
        <f t="shared" si="6"/>
        <v>13.225357198122452</v>
      </c>
      <c r="J30" s="38">
        <f t="shared" si="6"/>
        <v>10.93516273791716</v>
      </c>
      <c r="K30" s="38">
        <f t="shared" si="6"/>
        <v>1.6170629803476555</v>
      </c>
      <c r="L30" s="38">
        <f t="shared" si="6"/>
        <v>68.602671893536908</v>
      </c>
      <c r="M30" s="38">
        <f t="shared" si="6"/>
        <v>70.219734873884562</v>
      </c>
      <c r="N30" s="65"/>
      <c r="O30" s="79"/>
    </row>
    <row r="31" spans="1:15">
      <c r="A31" s="67"/>
      <c r="B31" s="67"/>
      <c r="C31" s="67"/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67"/>
    </row>
    <row r="32" spans="1:15">
      <c r="A32" s="69" t="s">
        <v>24</v>
      </c>
      <c r="B32" s="69" t="s">
        <v>33</v>
      </c>
      <c r="C32" s="68"/>
      <c r="D32" s="68"/>
      <c r="E32" s="68"/>
      <c r="F32" s="68"/>
      <c r="G32" s="68"/>
      <c r="H32" s="68"/>
      <c r="I32" s="69" t="s">
        <v>66</v>
      </c>
      <c r="J32" s="68"/>
      <c r="K32" s="68"/>
      <c r="L32" s="68"/>
      <c r="M32" s="68"/>
      <c r="N32" s="68"/>
    </row>
    <row r="33" spans="1:15">
      <c r="A33" s="69"/>
      <c r="B33" s="69" t="s">
        <v>34</v>
      </c>
      <c r="C33" s="68"/>
      <c r="D33" s="68"/>
      <c r="E33" s="68"/>
      <c r="F33" s="68"/>
      <c r="G33" s="68"/>
      <c r="H33" s="68"/>
      <c r="I33" s="69" t="s">
        <v>67</v>
      </c>
      <c r="J33" s="68"/>
      <c r="K33" s="68"/>
      <c r="L33" s="68"/>
      <c r="M33" s="68"/>
      <c r="N33" s="68"/>
    </row>
    <row r="34" spans="1:15">
      <c r="A34" s="69"/>
      <c r="B34" s="69" t="s">
        <v>35</v>
      </c>
      <c r="C34" s="68"/>
      <c r="D34" s="68"/>
      <c r="E34" s="68"/>
      <c r="F34" s="68"/>
      <c r="G34" s="68"/>
      <c r="H34" s="68"/>
      <c r="I34" s="69" t="s">
        <v>68</v>
      </c>
      <c r="J34" s="68"/>
      <c r="K34" s="68"/>
      <c r="L34" s="68"/>
      <c r="M34" s="68"/>
      <c r="N34" s="68"/>
    </row>
    <row r="35" spans="1:15">
      <c r="A35" s="69"/>
      <c r="B35" s="69" t="s">
        <v>36</v>
      </c>
      <c r="C35" s="68"/>
      <c r="D35" s="68"/>
      <c r="E35" s="68"/>
      <c r="F35" s="68"/>
      <c r="G35" s="68"/>
      <c r="H35" s="68"/>
      <c r="I35" s="69" t="s">
        <v>69</v>
      </c>
      <c r="J35" s="68"/>
      <c r="K35" s="68"/>
      <c r="L35" s="68"/>
      <c r="M35" s="68"/>
      <c r="N35" s="68"/>
    </row>
    <row r="36" spans="1:15">
      <c r="A36" s="70" t="s">
        <v>0</v>
      </c>
      <c r="B36" s="68"/>
      <c r="C36" s="68"/>
      <c r="D36" s="68"/>
      <c r="E36" s="68"/>
      <c r="F36" s="68"/>
      <c r="G36" s="68"/>
      <c r="H36" s="68"/>
      <c r="I36" s="69"/>
      <c r="J36" s="68"/>
      <c r="K36" s="68"/>
      <c r="L36" s="68"/>
      <c r="M36" s="68"/>
      <c r="N36" s="68"/>
    </row>
    <row r="37" spans="1:15">
      <c r="A37" s="71"/>
      <c r="B37" s="71"/>
      <c r="C37" s="71"/>
      <c r="D37" s="71"/>
      <c r="E37" s="71"/>
      <c r="F37" s="71"/>
      <c r="G37" s="71"/>
      <c r="H37" s="71"/>
      <c r="I37" s="71"/>
      <c r="J37" s="71"/>
      <c r="K37" s="71"/>
      <c r="L37" s="71"/>
      <c r="M37" s="71"/>
      <c r="N37" s="71"/>
      <c r="O37" s="71"/>
    </row>
    <row r="38" spans="1:15">
      <c r="A38" s="71"/>
      <c r="B38" s="71"/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</row>
  </sheetData>
  <phoneticPr fontId="0" type="noConversion"/>
  <pageMargins left="0.5" right="0.5" top="0.5" bottom="0.5" header="0" footer="0"/>
  <pageSetup scale="80" orientation="landscape" r:id="rId1"/>
  <headerFooter alignWithMargins="0"/>
  <rowBreaks count="1" manualBreakCount="1">
    <brk id="36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O39"/>
  <sheetViews>
    <sheetView showOutlineSymbols="0" zoomScale="87" zoomScaleNormal="87" workbookViewId="0">
      <selection activeCell="W12" sqref="W12"/>
    </sheetView>
  </sheetViews>
  <sheetFormatPr defaultColWidth="9.6640625" defaultRowHeight="15"/>
  <cols>
    <col min="1" max="1" width="15.77734375" style="72" customWidth="1"/>
    <col min="2" max="10" width="7.6640625" style="72" customWidth="1"/>
    <col min="11" max="11" width="8.109375" style="72" customWidth="1"/>
    <col min="12" max="14" width="7.6640625" style="72" customWidth="1"/>
    <col min="15" max="15" width="4.77734375" style="72" customWidth="1"/>
    <col min="16" max="16384" width="9.6640625" style="72"/>
  </cols>
  <sheetData>
    <row r="1" spans="1:15">
      <c r="A1" s="68" t="s">
        <v>0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71"/>
    </row>
    <row r="2" spans="1:15" ht="15.75">
      <c r="A2" s="73" t="s">
        <v>1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</row>
    <row r="3" spans="1:15" ht="18">
      <c r="A3" s="73" t="s">
        <v>2</v>
      </c>
      <c r="B3" s="68"/>
      <c r="C3" s="68"/>
      <c r="D3" s="68"/>
      <c r="E3" s="68"/>
      <c r="F3" s="74" t="s">
        <v>49</v>
      </c>
      <c r="G3" s="68"/>
      <c r="H3" s="68"/>
      <c r="I3" s="68"/>
      <c r="J3" s="68"/>
      <c r="K3" s="68"/>
      <c r="L3" s="68" t="s">
        <v>0</v>
      </c>
      <c r="M3" s="68"/>
      <c r="N3" s="68"/>
    </row>
    <row r="4" spans="1:15" ht="18">
      <c r="A4" s="73" t="s">
        <v>3</v>
      </c>
      <c r="B4" s="68"/>
      <c r="C4" s="68"/>
      <c r="D4" s="68"/>
      <c r="E4" s="68"/>
      <c r="F4" s="74" t="s">
        <v>50</v>
      </c>
      <c r="G4" s="68"/>
      <c r="H4" s="68"/>
      <c r="I4" s="68"/>
      <c r="J4" s="68"/>
      <c r="K4" s="68"/>
      <c r="L4" s="68" t="s">
        <v>0</v>
      </c>
      <c r="M4" s="68"/>
      <c r="N4" s="68"/>
    </row>
    <row r="5" spans="1:15" ht="18">
      <c r="A5" s="68"/>
      <c r="B5" s="68"/>
      <c r="C5" s="68"/>
      <c r="D5" s="68"/>
      <c r="E5" s="68"/>
      <c r="F5" s="74" t="s">
        <v>51</v>
      </c>
      <c r="G5" s="68"/>
      <c r="H5" s="68"/>
      <c r="I5" s="68"/>
      <c r="J5" s="68"/>
      <c r="K5" s="68"/>
      <c r="L5" s="68"/>
      <c r="M5" s="68"/>
      <c r="N5" s="68"/>
    </row>
    <row r="6" spans="1:15" ht="30">
      <c r="A6" s="68"/>
      <c r="B6" s="68"/>
      <c r="C6" s="68"/>
      <c r="D6" s="75" t="s">
        <v>41</v>
      </c>
      <c r="E6" s="68"/>
      <c r="F6" s="68"/>
      <c r="G6" s="68"/>
      <c r="H6" s="68"/>
      <c r="I6" s="68"/>
      <c r="J6" s="68"/>
      <c r="K6" s="68"/>
      <c r="L6" s="123" t="s">
        <v>0</v>
      </c>
      <c r="M6" s="68"/>
      <c r="N6" s="68"/>
    </row>
    <row r="7" spans="1:15">
      <c r="A7" s="68"/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</row>
    <row r="8" spans="1:15" ht="18">
      <c r="A8" s="76" t="s">
        <v>4</v>
      </c>
      <c r="B8" s="68" t="s">
        <v>148</v>
      </c>
      <c r="C8" s="68"/>
      <c r="D8" s="68"/>
      <c r="E8" s="68"/>
      <c r="F8" s="68"/>
      <c r="G8" s="76" t="s">
        <v>56</v>
      </c>
      <c r="H8" s="68"/>
      <c r="I8" s="68" t="s">
        <v>144</v>
      </c>
      <c r="J8" s="68"/>
      <c r="K8" s="68"/>
      <c r="L8" s="68"/>
      <c r="M8" s="68"/>
      <c r="N8" s="68"/>
    </row>
    <row r="9" spans="1:15" ht="18">
      <c r="A9" s="77" t="s">
        <v>5</v>
      </c>
      <c r="B9" s="78" t="s">
        <v>26</v>
      </c>
      <c r="C9" s="78"/>
      <c r="D9" s="78"/>
      <c r="E9" s="78"/>
      <c r="F9" s="78"/>
      <c r="G9" s="77" t="s">
        <v>57</v>
      </c>
      <c r="H9" s="78"/>
      <c r="I9" s="78"/>
      <c r="J9" s="78"/>
      <c r="K9" s="251">
        <f>'ks below'!K9+'ks abov'!K9</f>
        <v>40388</v>
      </c>
      <c r="L9" s="78"/>
      <c r="M9" s="77" t="s">
        <v>77</v>
      </c>
      <c r="N9" s="113">
        <v>2023</v>
      </c>
    </row>
    <row r="10" spans="1:15" ht="18">
      <c r="A10" s="77" t="s">
        <v>6</v>
      </c>
      <c r="B10" s="78" t="s">
        <v>149</v>
      </c>
      <c r="C10" s="78"/>
      <c r="D10" s="78"/>
      <c r="E10" s="78"/>
      <c r="F10" s="78"/>
      <c r="G10" s="77" t="s">
        <v>58</v>
      </c>
      <c r="H10" s="78"/>
      <c r="I10" s="78"/>
      <c r="J10" s="78"/>
      <c r="K10" s="78"/>
      <c r="L10" s="78"/>
      <c r="M10" s="78"/>
      <c r="N10" s="78"/>
    </row>
    <row r="11" spans="1:15">
      <c r="A11" s="66" t="s">
        <v>7</v>
      </c>
      <c r="B11" s="66" t="s">
        <v>28</v>
      </c>
      <c r="C11" s="66" t="s">
        <v>37</v>
      </c>
      <c r="D11" s="66" t="s">
        <v>42</v>
      </c>
      <c r="E11" s="66" t="s">
        <v>46</v>
      </c>
      <c r="F11" s="66" t="s">
        <v>52</v>
      </c>
      <c r="G11" s="66" t="s">
        <v>59</v>
      </c>
      <c r="H11" s="66" t="s">
        <v>61</v>
      </c>
      <c r="I11" s="66" t="s">
        <v>64</v>
      </c>
      <c r="J11" s="66" t="s">
        <v>70</v>
      </c>
      <c r="K11" s="66" t="s">
        <v>71</v>
      </c>
      <c r="L11" s="66" t="s">
        <v>75</v>
      </c>
      <c r="M11" s="66" t="s">
        <v>78</v>
      </c>
      <c r="N11" s="66" t="s">
        <v>79</v>
      </c>
      <c r="O11" s="79"/>
    </row>
    <row r="12" spans="1:15">
      <c r="A12" s="80"/>
      <c r="B12" s="80" t="s">
        <v>21</v>
      </c>
      <c r="C12" s="80" t="s">
        <v>29</v>
      </c>
      <c r="D12" s="80" t="s">
        <v>38</v>
      </c>
      <c r="E12" s="80"/>
      <c r="F12" s="80"/>
      <c r="G12" s="80"/>
      <c r="H12" s="80"/>
      <c r="I12" s="80"/>
      <c r="J12" s="80"/>
      <c r="K12" s="80"/>
      <c r="L12" s="81"/>
      <c r="M12" s="81"/>
      <c r="N12" s="80"/>
      <c r="O12" s="79"/>
    </row>
    <row r="13" spans="1:15">
      <c r="A13" s="82"/>
      <c r="B13" s="83" t="s">
        <v>150</v>
      </c>
      <c r="C13" s="83" t="s">
        <v>30</v>
      </c>
      <c r="D13" s="83" t="s">
        <v>30</v>
      </c>
      <c r="E13" s="83" t="s">
        <v>47</v>
      </c>
      <c r="F13" s="83" t="s">
        <v>53</v>
      </c>
      <c r="G13" s="83" t="s">
        <v>53</v>
      </c>
      <c r="H13" s="83" t="s">
        <v>43</v>
      </c>
      <c r="I13" s="83" t="s">
        <v>65</v>
      </c>
      <c r="J13" s="83" t="s">
        <v>65</v>
      </c>
      <c r="K13" s="83" t="s">
        <v>72</v>
      </c>
      <c r="L13" s="69"/>
      <c r="M13" s="69"/>
      <c r="N13" s="83" t="s">
        <v>85</v>
      </c>
      <c r="O13" s="79"/>
    </row>
    <row r="14" spans="1:15">
      <c r="A14" s="83" t="s">
        <v>8</v>
      </c>
      <c r="B14" s="83" t="s">
        <v>151</v>
      </c>
      <c r="C14" s="83" t="s">
        <v>147</v>
      </c>
      <c r="D14" s="83" t="s">
        <v>39</v>
      </c>
      <c r="E14" s="83" t="s">
        <v>48</v>
      </c>
      <c r="F14" s="83" t="s">
        <v>54</v>
      </c>
      <c r="G14" s="83" t="s">
        <v>54</v>
      </c>
      <c r="H14" s="83" t="s">
        <v>44</v>
      </c>
      <c r="I14" s="83" t="s">
        <v>55</v>
      </c>
      <c r="J14" s="83" t="s">
        <v>60</v>
      </c>
      <c r="K14" s="84" t="s">
        <v>73</v>
      </c>
      <c r="L14" s="84" t="s">
        <v>30</v>
      </c>
      <c r="M14" s="84"/>
      <c r="N14" s="83" t="s">
        <v>80</v>
      </c>
      <c r="O14" s="79"/>
    </row>
    <row r="15" spans="1:15">
      <c r="A15" s="83"/>
      <c r="B15" s="83" t="s">
        <v>147</v>
      </c>
      <c r="C15" s="83" t="s">
        <v>153</v>
      </c>
      <c r="D15" s="83" t="s">
        <v>40</v>
      </c>
      <c r="E15" s="83"/>
      <c r="F15" s="83" t="s">
        <v>55</v>
      </c>
      <c r="G15" s="83" t="s">
        <v>60</v>
      </c>
      <c r="H15" s="83" t="s">
        <v>62</v>
      </c>
      <c r="I15" s="82"/>
      <c r="J15" s="83"/>
      <c r="K15" s="83" t="s">
        <v>74</v>
      </c>
      <c r="L15" s="83" t="s">
        <v>76</v>
      </c>
      <c r="M15" s="83" t="s">
        <v>21</v>
      </c>
      <c r="N15" s="83" t="s">
        <v>81</v>
      </c>
      <c r="O15" s="79"/>
    </row>
    <row r="16" spans="1:15">
      <c r="A16" s="65" t="s">
        <v>9</v>
      </c>
      <c r="B16" s="51">
        <v>0</v>
      </c>
      <c r="C16" s="51">
        <f>'ks below'!B16</f>
        <v>0</v>
      </c>
      <c r="D16" s="51">
        <v>0</v>
      </c>
      <c r="E16" s="31">
        <f t="shared" ref="E16:E27" si="0">B16+C16+D16</f>
        <v>0</v>
      </c>
      <c r="F16" s="131">
        <v>0</v>
      </c>
      <c r="G16" s="31">
        <f>E16-F16-H16-K16</f>
        <v>0</v>
      </c>
      <c r="H16" s="51">
        <f>'ks abov'!H16+'ks below'!H16</f>
        <v>0</v>
      </c>
      <c r="I16" s="51">
        <f>'ks abov'!I16+'ks below'!I16</f>
        <v>0</v>
      </c>
      <c r="J16" s="31">
        <f>H16-I16-L16</f>
        <v>0</v>
      </c>
      <c r="K16" s="51">
        <f>'ks abov'!K16+'ks below'!K16</f>
        <v>0</v>
      </c>
      <c r="L16" s="51">
        <f>'ks abov'!L16+'ks below'!L16</f>
        <v>0</v>
      </c>
      <c r="M16" s="31">
        <f t="shared" ref="M16:M27" si="1">SUM(K16:L16)</f>
        <v>0</v>
      </c>
      <c r="N16" s="65">
        <f t="shared" ref="N16:N28" si="2">ROUND(+M16/$K$9,3)</f>
        <v>0</v>
      </c>
      <c r="O16" s="79"/>
    </row>
    <row r="17" spans="1:15">
      <c r="A17" s="65" t="s">
        <v>10</v>
      </c>
      <c r="B17" s="51">
        <v>0</v>
      </c>
      <c r="C17" s="51">
        <f>'ks below'!B17</f>
        <v>0</v>
      </c>
      <c r="D17" s="51">
        <v>0</v>
      </c>
      <c r="E17" s="31">
        <f t="shared" si="0"/>
        <v>0</v>
      </c>
      <c r="F17" s="131">
        <v>0</v>
      </c>
      <c r="G17" s="31">
        <f>E17-F17-H17-K17</f>
        <v>0</v>
      </c>
      <c r="H17" s="51">
        <f>'ks abov'!H17+'ks below'!H17</f>
        <v>0</v>
      </c>
      <c r="I17" s="51">
        <f>'ks abov'!I17+'ks below'!I17</f>
        <v>0</v>
      </c>
      <c r="J17" s="31">
        <f>H17-I17-L17</f>
        <v>0</v>
      </c>
      <c r="K17" s="51">
        <f>'ks abov'!K17+'ks below'!K17</f>
        <v>0</v>
      </c>
      <c r="L17" s="51">
        <f>'ks abov'!L17+'ks below'!L17</f>
        <v>0</v>
      </c>
      <c r="M17" s="31">
        <f t="shared" si="1"/>
        <v>0</v>
      </c>
      <c r="N17" s="65">
        <f t="shared" si="2"/>
        <v>0</v>
      </c>
      <c r="O17" s="79"/>
    </row>
    <row r="18" spans="1:15">
      <c r="A18" s="65" t="s">
        <v>11</v>
      </c>
      <c r="B18" s="51">
        <v>0</v>
      </c>
      <c r="C18" s="51">
        <f>'ks below'!B18</f>
        <v>0</v>
      </c>
      <c r="D18" s="51">
        <v>0</v>
      </c>
      <c r="E18" s="31">
        <f t="shared" si="0"/>
        <v>0</v>
      </c>
      <c r="F18" s="131">
        <v>0</v>
      </c>
      <c r="G18" s="31">
        <f>E18-F18-H18-K18</f>
        <v>0</v>
      </c>
      <c r="H18" s="51">
        <f>'ks abov'!H18+'ks below'!H18</f>
        <v>0</v>
      </c>
      <c r="I18" s="51">
        <f>'ks abov'!I18+'ks below'!I18</f>
        <v>0</v>
      </c>
      <c r="J18" s="31">
        <f>H18-I18-L18</f>
        <v>0</v>
      </c>
      <c r="K18" s="51">
        <f>'ks abov'!K18+'ks below'!K18</f>
        <v>0</v>
      </c>
      <c r="L18" s="51">
        <f>'ks abov'!L18+'ks below'!L18</f>
        <v>0</v>
      </c>
      <c r="M18" s="31">
        <f t="shared" si="1"/>
        <v>0</v>
      </c>
      <c r="N18" s="65">
        <f t="shared" si="2"/>
        <v>0</v>
      </c>
      <c r="O18" s="79"/>
    </row>
    <row r="19" spans="1:15">
      <c r="A19" s="65" t="s">
        <v>12</v>
      </c>
      <c r="B19" s="51">
        <f>'ks abov'!E19</f>
        <v>0</v>
      </c>
      <c r="C19" s="51">
        <f>'ks below'!B19</f>
        <v>0</v>
      </c>
      <c r="D19" s="51">
        <v>0</v>
      </c>
      <c r="E19" s="31">
        <f t="shared" si="0"/>
        <v>0</v>
      </c>
      <c r="F19" s="131">
        <v>0</v>
      </c>
      <c r="G19" s="31">
        <f>E19-F19-H19-K19</f>
        <v>0</v>
      </c>
      <c r="H19" s="51">
        <f>'ks abov'!H19+'ks below'!H19</f>
        <v>0</v>
      </c>
      <c r="I19" s="51">
        <f>'ks abov'!I19+'ks below'!I19</f>
        <v>0</v>
      </c>
      <c r="J19" s="31">
        <f>H19-I19-I15</f>
        <v>0</v>
      </c>
      <c r="K19" s="51">
        <f>'ks abov'!K19+'ks below'!K19</f>
        <v>0</v>
      </c>
      <c r="L19" s="51">
        <f>'ks abov'!L19+'ks below'!L19</f>
        <v>0</v>
      </c>
      <c r="M19" s="31">
        <f t="shared" si="1"/>
        <v>0</v>
      </c>
      <c r="N19" s="65">
        <f t="shared" si="2"/>
        <v>0</v>
      </c>
      <c r="O19" s="79"/>
    </row>
    <row r="20" spans="1:15">
      <c r="A20" s="65" t="s">
        <v>13</v>
      </c>
      <c r="B20" s="51">
        <f>'ks abov'!E20</f>
        <v>0</v>
      </c>
      <c r="C20" s="51">
        <f>'ks below'!B20</f>
        <v>381</v>
      </c>
      <c r="D20" s="51">
        <v>0</v>
      </c>
      <c r="E20" s="31">
        <f t="shared" si="0"/>
        <v>381</v>
      </c>
      <c r="F20" s="131">
        <v>0</v>
      </c>
      <c r="G20" s="31">
        <f t="shared" ref="G20:G27" si="3">E20-F20-H20-K20</f>
        <v>381</v>
      </c>
      <c r="H20" s="51">
        <f>'ks abov'!H20+'ks below'!H20</f>
        <v>0</v>
      </c>
      <c r="I20" s="51">
        <f>'ks abov'!I20+'ks below'!I20</f>
        <v>0</v>
      </c>
      <c r="J20" s="31">
        <f t="shared" ref="J20:J28" si="4">H20-I20-L20</f>
        <v>0</v>
      </c>
      <c r="K20" s="51">
        <f>'ks abov'!K20+'ks below'!K20</f>
        <v>0</v>
      </c>
      <c r="L20" s="51">
        <f>'ks abov'!L20+'ks below'!L20</f>
        <v>0</v>
      </c>
      <c r="M20" s="31">
        <f t="shared" si="1"/>
        <v>0</v>
      </c>
      <c r="N20" s="65">
        <f t="shared" si="2"/>
        <v>0</v>
      </c>
      <c r="O20" s="79"/>
    </row>
    <row r="21" spans="1:15">
      <c r="A21" s="65" t="s">
        <v>14</v>
      </c>
      <c r="B21" s="51">
        <f>'ks abov'!E21</f>
        <v>5950</v>
      </c>
      <c r="C21" s="51">
        <f>'ks below'!B21</f>
        <v>8431</v>
      </c>
      <c r="D21" s="51">
        <v>0</v>
      </c>
      <c r="E21" s="31">
        <f t="shared" si="0"/>
        <v>14381</v>
      </c>
      <c r="F21" s="131">
        <v>0</v>
      </c>
      <c r="G21" s="31">
        <f t="shared" si="3"/>
        <v>1882</v>
      </c>
      <c r="H21" s="51">
        <f>'ks abov'!H21+'ks below'!H21</f>
        <v>11514</v>
      </c>
      <c r="I21" s="51">
        <f>'ks abov'!I21+'ks below'!I21</f>
        <v>1506</v>
      </c>
      <c r="J21" s="31">
        <f t="shared" si="4"/>
        <v>4044</v>
      </c>
      <c r="K21" s="51">
        <f>'ks abov'!K21+'ks below'!K21</f>
        <v>985</v>
      </c>
      <c r="L21" s="51">
        <f>'ks abov'!L21+'ks below'!L21</f>
        <v>5964</v>
      </c>
      <c r="M21" s="31">
        <f t="shared" si="1"/>
        <v>6949</v>
      </c>
      <c r="N21" s="65">
        <f t="shared" si="2"/>
        <v>0.17199999999999999</v>
      </c>
      <c r="O21" s="79"/>
    </row>
    <row r="22" spans="1:15">
      <c r="A22" s="65" t="s">
        <v>15</v>
      </c>
      <c r="B22" s="51">
        <f>'ks abov'!E22</f>
        <v>7663</v>
      </c>
      <c r="C22" s="51">
        <f>'ks below'!B22</f>
        <v>14255</v>
      </c>
      <c r="D22" s="51">
        <v>0</v>
      </c>
      <c r="E22" s="31">
        <f t="shared" si="0"/>
        <v>21918</v>
      </c>
      <c r="F22" s="131">
        <v>0</v>
      </c>
      <c r="G22" s="31">
        <f t="shared" si="3"/>
        <v>1602</v>
      </c>
      <c r="H22" s="51">
        <f>'ks abov'!H22+'ks below'!H22</f>
        <v>17931</v>
      </c>
      <c r="I22" s="51">
        <f>'ks abov'!I22+'ks below'!I22</f>
        <v>2277</v>
      </c>
      <c r="J22" s="31">
        <f t="shared" si="4"/>
        <v>1753</v>
      </c>
      <c r="K22" s="51">
        <f>'ks abov'!K22+'ks below'!K22</f>
        <v>2385</v>
      </c>
      <c r="L22" s="51">
        <f>'ks abov'!L22+'ks below'!L22</f>
        <v>13901</v>
      </c>
      <c r="M22" s="31">
        <f t="shared" si="1"/>
        <v>16286</v>
      </c>
      <c r="N22" s="65">
        <f t="shared" si="2"/>
        <v>0.40300000000000002</v>
      </c>
      <c r="O22" s="79"/>
    </row>
    <row r="23" spans="1:15">
      <c r="A23" s="65" t="s">
        <v>16</v>
      </c>
      <c r="B23" s="51">
        <f>'ks abov'!E23</f>
        <v>6043</v>
      </c>
      <c r="C23" s="51">
        <f>'ks below'!B23</f>
        <v>11271</v>
      </c>
      <c r="D23" s="51">
        <v>0</v>
      </c>
      <c r="E23" s="31">
        <f t="shared" si="0"/>
        <v>17314</v>
      </c>
      <c r="F23" s="131">
        <v>0</v>
      </c>
      <c r="G23" s="31">
        <f t="shared" si="3"/>
        <v>1412</v>
      </c>
      <c r="H23" s="51">
        <f>'ks abov'!H23+'ks below'!H23</f>
        <v>14026</v>
      </c>
      <c r="I23" s="51">
        <f>'ks abov'!I23+'ks below'!I23</f>
        <v>2071</v>
      </c>
      <c r="J23" s="31">
        <f t="shared" si="4"/>
        <v>1823</v>
      </c>
      <c r="K23" s="51">
        <f>'ks abov'!K23+'ks below'!K23</f>
        <v>1876</v>
      </c>
      <c r="L23" s="51">
        <f>'ks abov'!L23+'ks below'!L23</f>
        <v>10132</v>
      </c>
      <c r="M23" s="31">
        <f t="shared" si="1"/>
        <v>12008</v>
      </c>
      <c r="N23" s="65">
        <f t="shared" si="2"/>
        <v>0.29699999999999999</v>
      </c>
      <c r="O23" s="79"/>
    </row>
    <row r="24" spans="1:15">
      <c r="A24" s="65" t="s">
        <v>17</v>
      </c>
      <c r="B24" s="51">
        <f>'ks abov'!E24</f>
        <v>1522</v>
      </c>
      <c r="C24" s="51">
        <f>'ks below'!B24</f>
        <v>4436</v>
      </c>
      <c r="D24" s="51">
        <v>0</v>
      </c>
      <c r="E24" s="31">
        <f t="shared" si="0"/>
        <v>5958</v>
      </c>
      <c r="F24" s="131">
        <v>0</v>
      </c>
      <c r="G24" s="31">
        <f t="shared" si="3"/>
        <v>514</v>
      </c>
      <c r="H24" s="51">
        <f>'ks abov'!H24+'ks below'!H24</f>
        <v>4883</v>
      </c>
      <c r="I24" s="51">
        <f>'ks abov'!I24+'ks below'!I24</f>
        <v>1007</v>
      </c>
      <c r="J24" s="31">
        <f t="shared" si="4"/>
        <v>358</v>
      </c>
      <c r="K24" s="51">
        <f>'ks abov'!K24+'ks below'!K24</f>
        <v>561</v>
      </c>
      <c r="L24" s="51">
        <f>'ks abov'!L24+'ks below'!L24</f>
        <v>3518</v>
      </c>
      <c r="M24" s="31">
        <f t="shared" si="1"/>
        <v>4079</v>
      </c>
      <c r="N24" s="65">
        <f t="shared" si="2"/>
        <v>0.10100000000000001</v>
      </c>
      <c r="O24" s="79"/>
    </row>
    <row r="25" spans="1:15">
      <c r="A25" s="65" t="s">
        <v>18</v>
      </c>
      <c r="B25" s="51">
        <f>'ks abov'!E25</f>
        <v>0</v>
      </c>
      <c r="C25" s="51">
        <f>'ks below'!B25</f>
        <v>0</v>
      </c>
      <c r="D25" s="51">
        <v>0</v>
      </c>
      <c r="E25" s="31">
        <f t="shared" si="0"/>
        <v>0</v>
      </c>
      <c r="F25" s="131">
        <v>0</v>
      </c>
      <c r="G25" s="31">
        <f t="shared" si="3"/>
        <v>0</v>
      </c>
      <c r="H25" s="51">
        <f>'ks abov'!H25+'ks below'!H25</f>
        <v>0</v>
      </c>
      <c r="I25" s="51">
        <f>'ks abov'!I25+'ks below'!I25</f>
        <v>0</v>
      </c>
      <c r="J25" s="31">
        <f t="shared" si="4"/>
        <v>0</v>
      </c>
      <c r="K25" s="51">
        <f>'ks abov'!K25+'ks below'!K25</f>
        <v>0</v>
      </c>
      <c r="L25" s="51">
        <f>'ks abov'!L25+'ks below'!L25</f>
        <v>0</v>
      </c>
      <c r="M25" s="31">
        <f t="shared" si="1"/>
        <v>0</v>
      </c>
      <c r="N25" s="65">
        <f t="shared" si="2"/>
        <v>0</v>
      </c>
      <c r="O25" s="79"/>
    </row>
    <row r="26" spans="1:15">
      <c r="A26" s="65" t="s">
        <v>19</v>
      </c>
      <c r="B26" s="51">
        <f>'ks abov'!E26</f>
        <v>0</v>
      </c>
      <c r="C26" s="51">
        <f>'ks below'!B26</f>
        <v>0</v>
      </c>
      <c r="D26" s="51">
        <v>0</v>
      </c>
      <c r="E26" s="31">
        <f t="shared" si="0"/>
        <v>0</v>
      </c>
      <c r="F26" s="131">
        <v>0</v>
      </c>
      <c r="G26" s="31">
        <f t="shared" si="3"/>
        <v>0</v>
      </c>
      <c r="H26" s="51">
        <f>'ks abov'!H26+'ks below'!H26</f>
        <v>0</v>
      </c>
      <c r="I26" s="51">
        <f>'ks abov'!I26+'ks below'!I26</f>
        <v>0</v>
      </c>
      <c r="J26" s="31">
        <f t="shared" si="4"/>
        <v>0</v>
      </c>
      <c r="K26" s="51">
        <f>'ks abov'!K26+'ks below'!K26</f>
        <v>0</v>
      </c>
      <c r="L26" s="51">
        <f>'ks abov'!L26+'ks below'!L26</f>
        <v>0</v>
      </c>
      <c r="M26" s="31">
        <f t="shared" si="1"/>
        <v>0</v>
      </c>
      <c r="N26" s="65">
        <f t="shared" si="2"/>
        <v>0</v>
      </c>
      <c r="O26" s="79"/>
    </row>
    <row r="27" spans="1:15">
      <c r="A27" s="65" t="s">
        <v>20</v>
      </c>
      <c r="B27" s="51">
        <f>'ks abov'!E27</f>
        <v>0</v>
      </c>
      <c r="C27" s="51">
        <f>'ks below'!B27</f>
        <v>0</v>
      </c>
      <c r="D27" s="51">
        <v>0</v>
      </c>
      <c r="E27" s="31">
        <f t="shared" si="0"/>
        <v>0</v>
      </c>
      <c r="F27" s="131">
        <v>0</v>
      </c>
      <c r="G27" s="31">
        <f t="shared" si="3"/>
        <v>0</v>
      </c>
      <c r="H27" s="51">
        <f>'ks abov'!H27+'ks below'!H27</f>
        <v>0</v>
      </c>
      <c r="I27" s="51">
        <f>'ks abov'!I27+'ks below'!I27</f>
        <v>0</v>
      </c>
      <c r="J27" s="31">
        <f t="shared" si="4"/>
        <v>0</v>
      </c>
      <c r="K27" s="51">
        <f>'ks abov'!K27+'ks below'!K27</f>
        <v>0</v>
      </c>
      <c r="L27" s="51">
        <f>'ks abov'!L27+'ks below'!L27</f>
        <v>0</v>
      </c>
      <c r="M27" s="31">
        <f t="shared" si="1"/>
        <v>0</v>
      </c>
      <c r="N27" s="65">
        <f t="shared" si="2"/>
        <v>0</v>
      </c>
      <c r="O27" s="79"/>
    </row>
    <row r="28" spans="1:15" ht="15.75" thickBot="1">
      <c r="A28" s="65" t="s">
        <v>21</v>
      </c>
      <c r="B28" s="31">
        <f t="shared" ref="B28:I28" si="5">SUM(B16:B27)</f>
        <v>21178</v>
      </c>
      <c r="C28" s="31">
        <f t="shared" si="5"/>
        <v>38774</v>
      </c>
      <c r="D28" s="31">
        <f t="shared" si="5"/>
        <v>0</v>
      </c>
      <c r="E28" s="31">
        <f t="shared" si="5"/>
        <v>59952</v>
      </c>
      <c r="F28" s="31">
        <f t="shared" si="5"/>
        <v>0</v>
      </c>
      <c r="G28" s="31">
        <f t="shared" si="5"/>
        <v>5791</v>
      </c>
      <c r="H28" s="31">
        <f t="shared" si="5"/>
        <v>48354</v>
      </c>
      <c r="I28" s="31">
        <f t="shared" si="5"/>
        <v>6861</v>
      </c>
      <c r="J28" s="31">
        <f t="shared" si="4"/>
        <v>7978</v>
      </c>
      <c r="K28" s="31">
        <f>SUM(K16:K27)</f>
        <v>5807</v>
      </c>
      <c r="L28" s="31">
        <f>SUM(L16:L27)</f>
        <v>33515</v>
      </c>
      <c r="M28" s="31">
        <f>SUM(M16:M27)</f>
        <v>39322</v>
      </c>
      <c r="N28" s="105">
        <f t="shared" si="2"/>
        <v>0.97399999999999998</v>
      </c>
      <c r="O28" s="79"/>
    </row>
    <row r="29" spans="1:15" ht="15.75" thickTop="1">
      <c r="A29" s="66" t="s">
        <v>22</v>
      </c>
      <c r="B29" s="66"/>
      <c r="C29" s="66"/>
      <c r="D29" s="66"/>
      <c r="E29" s="66">
        <f t="shared" ref="E29:M29" si="6">ROUND(+E28/$K$9,2)</f>
        <v>1.48</v>
      </c>
      <c r="F29" s="66">
        <f t="shared" si="6"/>
        <v>0</v>
      </c>
      <c r="G29" s="66">
        <f t="shared" si="6"/>
        <v>0.14000000000000001</v>
      </c>
      <c r="H29" s="35">
        <f t="shared" si="6"/>
        <v>1.2</v>
      </c>
      <c r="I29" s="66">
        <f t="shared" si="6"/>
        <v>0.17</v>
      </c>
      <c r="J29" s="66">
        <f t="shared" si="6"/>
        <v>0.2</v>
      </c>
      <c r="K29" s="66">
        <f t="shared" si="6"/>
        <v>0.14000000000000001</v>
      </c>
      <c r="L29" s="66">
        <f t="shared" si="6"/>
        <v>0.83</v>
      </c>
      <c r="M29" s="66">
        <f t="shared" si="6"/>
        <v>0.97</v>
      </c>
      <c r="N29" s="82"/>
      <c r="O29" s="79"/>
    </row>
    <row r="30" spans="1:15">
      <c r="A30" s="65" t="s">
        <v>23</v>
      </c>
      <c r="B30" s="65"/>
      <c r="C30" s="65"/>
      <c r="D30" s="65"/>
      <c r="E30" s="65">
        <f t="shared" ref="E30:M30" si="7">ROUND(+E28/$E$28*100,1)</f>
        <v>100</v>
      </c>
      <c r="F30" s="65">
        <f t="shared" si="7"/>
        <v>0</v>
      </c>
      <c r="G30" s="65">
        <f t="shared" si="7"/>
        <v>9.6999999999999993</v>
      </c>
      <c r="H30" s="65">
        <f t="shared" si="7"/>
        <v>80.7</v>
      </c>
      <c r="I30" s="65">
        <f t="shared" si="7"/>
        <v>11.4</v>
      </c>
      <c r="J30" s="65">
        <f t="shared" si="7"/>
        <v>13.3</v>
      </c>
      <c r="K30" s="65">
        <f t="shared" si="7"/>
        <v>9.6999999999999993</v>
      </c>
      <c r="L30" s="65">
        <f t="shared" si="7"/>
        <v>55.9</v>
      </c>
      <c r="M30" s="65">
        <f t="shared" si="7"/>
        <v>65.599999999999994</v>
      </c>
      <c r="N30" s="65"/>
      <c r="O30" s="79"/>
    </row>
    <row r="31" spans="1:15">
      <c r="A31" s="81" t="s">
        <v>24</v>
      </c>
      <c r="B31" s="81" t="s">
        <v>152</v>
      </c>
      <c r="C31" s="67"/>
      <c r="D31" s="67"/>
      <c r="E31" s="67"/>
      <c r="F31" s="67"/>
      <c r="G31" s="67"/>
      <c r="H31" s="67"/>
      <c r="I31" s="81" t="s">
        <v>66</v>
      </c>
      <c r="J31" s="67"/>
      <c r="K31" s="67"/>
      <c r="L31" s="67"/>
      <c r="M31" s="67"/>
      <c r="N31" s="67"/>
    </row>
    <row r="32" spans="1:15">
      <c r="A32" s="69"/>
      <c r="B32" s="69" t="s">
        <v>139</v>
      </c>
      <c r="C32" s="68"/>
      <c r="D32" s="68"/>
      <c r="E32" s="68"/>
      <c r="F32" s="68"/>
      <c r="G32" s="68"/>
      <c r="H32" s="68"/>
      <c r="I32" s="69" t="s">
        <v>67</v>
      </c>
      <c r="J32" s="68"/>
      <c r="K32" s="68"/>
      <c r="L32" s="68"/>
      <c r="M32" s="68"/>
      <c r="N32" s="68"/>
    </row>
    <row r="33" spans="1:15">
      <c r="A33" s="69"/>
      <c r="B33" s="69" t="s">
        <v>35</v>
      </c>
      <c r="C33" s="68"/>
      <c r="D33" s="68"/>
      <c r="E33" s="68"/>
      <c r="F33" s="68"/>
      <c r="G33" s="68"/>
      <c r="H33" s="68"/>
      <c r="I33" s="69" t="s">
        <v>68</v>
      </c>
      <c r="J33" s="68"/>
      <c r="K33" s="68"/>
      <c r="L33" s="68"/>
      <c r="M33" s="68"/>
      <c r="N33" s="68"/>
    </row>
    <row r="34" spans="1:15">
      <c r="A34" s="69"/>
      <c r="B34" s="69" t="s">
        <v>36</v>
      </c>
      <c r="C34" s="68"/>
      <c r="D34" s="68"/>
      <c r="E34" s="68"/>
      <c r="F34" s="68"/>
      <c r="G34" s="68"/>
      <c r="H34" s="68"/>
      <c r="I34" s="69" t="s">
        <v>69</v>
      </c>
      <c r="J34" s="68"/>
      <c r="K34" s="68"/>
      <c r="L34" s="68"/>
      <c r="M34" s="68"/>
      <c r="N34" s="68"/>
    </row>
    <row r="35" spans="1:15">
      <c r="A35" s="69"/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71"/>
    </row>
    <row r="36" spans="1:15">
      <c r="A36" s="70" t="s">
        <v>0</v>
      </c>
      <c r="B36" s="68"/>
      <c r="C36" s="68"/>
      <c r="D36" s="68"/>
      <c r="E36" s="68"/>
      <c r="F36" s="68"/>
      <c r="G36" s="68"/>
      <c r="H36" s="68"/>
      <c r="I36" s="69"/>
      <c r="J36" s="68"/>
      <c r="K36" s="68"/>
      <c r="L36" s="68"/>
      <c r="M36" s="68"/>
      <c r="N36" s="68"/>
    </row>
    <row r="37" spans="1:15">
      <c r="A37" s="68"/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68"/>
      <c r="M37" s="68"/>
      <c r="N37" s="68"/>
    </row>
    <row r="38" spans="1:15">
      <c r="A38" s="71"/>
      <c r="B38" s="71"/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</row>
    <row r="39" spans="1:15">
      <c r="E39" s="71"/>
      <c r="J39" s="71"/>
    </row>
  </sheetData>
  <phoneticPr fontId="0" type="noConversion"/>
  <pageMargins left="0.5" right="0.5" top="0.5" bottom="0.5" header="0" footer="0"/>
  <pageSetup scale="88" orientation="landscape" r:id="rId1"/>
  <headerFooter alignWithMargins="0"/>
  <rowBreaks count="33" manualBreakCount="33">
    <brk id="1" min="2" max="3" man="1"/>
    <brk id="4" min="5" max="6" man="1"/>
    <brk id="7" min="8" max="9" man="1"/>
    <brk id="10" min="11" max="12" man="1"/>
    <brk id="13" min="14" max="15" man="1"/>
    <brk id="16" min="17" max="18" man="1"/>
    <brk id="19" min="20" max="21" man="1"/>
    <brk id="22" min="23" max="24" man="1"/>
    <brk id="25" min="26" max="27" man="1"/>
    <brk id="28" min="29" max="30" man="1"/>
    <brk id="31" min="32" max="33" man="1"/>
    <brk man="1"/>
    <brk man="1"/>
    <brk man="1"/>
    <brk man="1"/>
    <brk man="1"/>
    <brk man="1"/>
    <brk man="1"/>
    <brk man="1"/>
    <brk man="1"/>
    <brk man="1"/>
    <brk man="1"/>
    <brk man="1"/>
    <brk man="1"/>
    <brk man="1"/>
    <brk man="1"/>
    <brk man="1"/>
    <brk man="1"/>
    <brk man="1"/>
    <brk man="1"/>
    <brk man="1"/>
    <brk man="1"/>
    <brk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1:S46"/>
  <sheetViews>
    <sheetView showOutlineSymbols="0" zoomScale="87" zoomScaleNormal="87" workbookViewId="0">
      <selection activeCell="P15" sqref="P15"/>
    </sheetView>
  </sheetViews>
  <sheetFormatPr defaultColWidth="9.6640625" defaultRowHeight="15"/>
  <cols>
    <col min="1" max="1" width="15.6640625" style="1" customWidth="1"/>
    <col min="2" max="3" width="7.6640625" style="1" customWidth="1"/>
    <col min="4" max="4" width="8.109375" style="1" customWidth="1"/>
    <col min="5" max="13" width="7.6640625" style="1" customWidth="1"/>
    <col min="14" max="14" width="8.6640625" style="1" customWidth="1"/>
    <col min="15" max="15" width="4.77734375" style="1" customWidth="1"/>
    <col min="16" max="16384" width="9.6640625" style="1"/>
  </cols>
  <sheetData>
    <row r="1" spans="1:15">
      <c r="A1" s="3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5" ht="15.75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7"/>
    </row>
    <row r="3" spans="1:15" ht="18">
      <c r="A3" s="4" t="s">
        <v>2</v>
      </c>
      <c r="B3" s="3"/>
      <c r="C3" s="3"/>
      <c r="D3" s="3"/>
      <c r="E3" s="3"/>
      <c r="F3" s="5" t="s">
        <v>49</v>
      </c>
      <c r="G3" s="3"/>
      <c r="H3" s="3"/>
      <c r="I3" s="3"/>
      <c r="J3" s="3"/>
      <c r="K3" s="3"/>
      <c r="L3" s="3"/>
      <c r="M3" s="3"/>
      <c r="N3" s="3"/>
      <c r="O3" s="7"/>
    </row>
    <row r="4" spans="1:15" ht="18">
      <c r="A4" s="4" t="s">
        <v>3</v>
      </c>
      <c r="B4" s="3"/>
      <c r="C4" s="3"/>
      <c r="D4" s="3"/>
      <c r="E4" s="3"/>
      <c r="F4" s="5" t="s">
        <v>50</v>
      </c>
      <c r="G4" s="3"/>
      <c r="H4" s="3"/>
      <c r="I4" s="3"/>
      <c r="J4" s="3"/>
      <c r="K4" s="3"/>
      <c r="L4" s="3"/>
      <c r="M4" s="3"/>
      <c r="N4" s="3"/>
      <c r="O4" s="7"/>
    </row>
    <row r="5" spans="1:15" ht="18">
      <c r="A5" s="3"/>
      <c r="B5" s="3"/>
      <c r="C5" s="3"/>
      <c r="D5" s="3"/>
      <c r="E5" s="3"/>
      <c r="F5" s="5" t="s">
        <v>51</v>
      </c>
      <c r="G5" s="3"/>
      <c r="H5" s="3"/>
      <c r="I5" s="3"/>
      <c r="J5" s="3"/>
      <c r="K5" s="3"/>
      <c r="L5" s="3"/>
      <c r="M5" s="3"/>
      <c r="N5" s="3"/>
      <c r="O5" s="7"/>
    </row>
    <row r="6" spans="1:15" ht="30">
      <c r="A6" s="3"/>
      <c r="B6" s="3"/>
      <c r="C6" s="3"/>
      <c r="D6" s="6" t="s">
        <v>41</v>
      </c>
      <c r="E6" s="3"/>
      <c r="F6" s="3"/>
      <c r="G6" s="3"/>
      <c r="H6" s="3"/>
      <c r="I6" s="3"/>
      <c r="J6" s="3"/>
      <c r="K6" s="3"/>
      <c r="L6" s="3"/>
      <c r="M6" s="3"/>
      <c r="N6" s="3"/>
      <c r="O6" s="7"/>
    </row>
    <row r="7" spans="1:1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7"/>
    </row>
    <row r="8" spans="1:15" ht="18">
      <c r="A8" s="8" t="s">
        <v>56</v>
      </c>
      <c r="B8" s="3"/>
      <c r="C8" s="3" t="s">
        <v>123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7"/>
    </row>
    <row r="9" spans="1:15" ht="18">
      <c r="A9" s="10" t="s">
        <v>5</v>
      </c>
      <c r="B9" s="56" t="s">
        <v>26</v>
      </c>
      <c r="C9" s="56"/>
      <c r="D9" s="56"/>
      <c r="E9" s="56"/>
      <c r="F9" s="56"/>
      <c r="G9" s="10" t="s">
        <v>57</v>
      </c>
      <c r="H9" s="56"/>
      <c r="I9" s="56"/>
      <c r="J9" s="56"/>
      <c r="K9" s="239">
        <v>6605</v>
      </c>
      <c r="L9" s="56"/>
      <c r="M9" s="10" t="s">
        <v>77</v>
      </c>
      <c r="N9" s="112">
        <v>2023</v>
      </c>
      <c r="O9" s="7"/>
    </row>
    <row r="10" spans="1:15" ht="18">
      <c r="A10" s="10" t="s">
        <v>6</v>
      </c>
      <c r="B10" s="56" t="s">
        <v>114</v>
      </c>
      <c r="C10" s="56"/>
      <c r="D10" s="56"/>
      <c r="E10" s="56"/>
      <c r="F10" s="56"/>
      <c r="G10" s="10" t="s">
        <v>58</v>
      </c>
      <c r="H10" s="56"/>
      <c r="I10" s="56"/>
      <c r="J10" s="56"/>
      <c r="K10" s="56"/>
      <c r="L10" s="56"/>
      <c r="M10" s="56"/>
      <c r="N10" s="56"/>
      <c r="O10" s="7"/>
    </row>
    <row r="11" spans="1:15">
      <c r="A11" s="14" t="s">
        <v>7</v>
      </c>
      <c r="B11" s="14" t="s">
        <v>28</v>
      </c>
      <c r="C11" s="14" t="s">
        <v>37</v>
      </c>
      <c r="D11" s="14" t="s">
        <v>42</v>
      </c>
      <c r="E11" s="14" t="s">
        <v>46</v>
      </c>
      <c r="F11" s="14" t="s">
        <v>52</v>
      </c>
      <c r="G11" s="14" t="s">
        <v>59</v>
      </c>
      <c r="H11" s="14" t="s">
        <v>61</v>
      </c>
      <c r="I11" s="14" t="s">
        <v>64</v>
      </c>
      <c r="J11" s="14" t="s">
        <v>70</v>
      </c>
      <c r="K11" s="14" t="s">
        <v>71</v>
      </c>
      <c r="L11" s="14" t="s">
        <v>75</v>
      </c>
      <c r="M11" s="14" t="s">
        <v>78</v>
      </c>
      <c r="N11" s="14" t="s">
        <v>79</v>
      </c>
      <c r="O11" s="57"/>
    </row>
    <row r="12" spans="1:15">
      <c r="A12" s="17"/>
      <c r="B12" s="17" t="s">
        <v>29</v>
      </c>
      <c r="C12" s="17" t="s">
        <v>29</v>
      </c>
      <c r="D12" s="17" t="s">
        <v>43</v>
      </c>
      <c r="E12" s="17" t="s">
        <v>21</v>
      </c>
      <c r="F12" s="17"/>
      <c r="G12" s="17"/>
      <c r="H12" s="17"/>
      <c r="I12" s="17"/>
      <c r="J12" s="17"/>
      <c r="K12" s="17"/>
      <c r="L12" s="18"/>
      <c r="M12" s="18"/>
      <c r="N12" s="17"/>
      <c r="O12" s="57"/>
    </row>
    <row r="13" spans="1:15">
      <c r="A13" s="21"/>
      <c r="B13" s="22" t="s">
        <v>30</v>
      </c>
      <c r="C13" s="22" t="s">
        <v>116</v>
      </c>
      <c r="D13" s="22" t="s">
        <v>44</v>
      </c>
      <c r="E13" s="22" t="s">
        <v>48</v>
      </c>
      <c r="F13" s="22" t="s">
        <v>53</v>
      </c>
      <c r="G13" s="22" t="s">
        <v>53</v>
      </c>
      <c r="H13" s="22" t="s">
        <v>43</v>
      </c>
      <c r="I13" s="22" t="s">
        <v>65</v>
      </c>
      <c r="J13" s="22" t="s">
        <v>65</v>
      </c>
      <c r="K13" s="22" t="s">
        <v>72</v>
      </c>
      <c r="L13" s="23"/>
      <c r="M13" s="23"/>
      <c r="N13" s="48" t="s">
        <v>85</v>
      </c>
      <c r="O13" s="57"/>
    </row>
    <row r="14" spans="1:15">
      <c r="A14" s="22" t="s">
        <v>8</v>
      </c>
      <c r="B14" s="22" t="s">
        <v>32</v>
      </c>
      <c r="C14" s="22" t="s">
        <v>117</v>
      </c>
      <c r="D14" s="22" t="s">
        <v>45</v>
      </c>
      <c r="E14" s="22" t="s">
        <v>30</v>
      </c>
      <c r="F14" s="22" t="s">
        <v>54</v>
      </c>
      <c r="G14" s="22" t="s">
        <v>54</v>
      </c>
      <c r="H14" s="22" t="s">
        <v>44</v>
      </c>
      <c r="I14" s="22" t="s">
        <v>55</v>
      </c>
      <c r="J14" s="22" t="s">
        <v>60</v>
      </c>
      <c r="K14" s="26" t="s">
        <v>124</v>
      </c>
      <c r="L14" s="26" t="s">
        <v>126</v>
      </c>
      <c r="M14" s="60"/>
      <c r="N14" s="22" t="s">
        <v>80</v>
      </c>
      <c r="O14" s="57"/>
    </row>
    <row r="15" spans="1:15">
      <c r="A15" s="22"/>
      <c r="B15" s="22" t="s">
        <v>115</v>
      </c>
      <c r="C15" s="22" t="s">
        <v>118</v>
      </c>
      <c r="D15" s="22" t="s">
        <v>32</v>
      </c>
      <c r="E15" s="22" t="s">
        <v>32</v>
      </c>
      <c r="F15" s="22" t="s">
        <v>55</v>
      </c>
      <c r="G15" s="22" t="s">
        <v>60</v>
      </c>
      <c r="H15" s="22" t="s">
        <v>119</v>
      </c>
      <c r="I15" s="21"/>
      <c r="J15" s="22"/>
      <c r="K15" s="22" t="s">
        <v>125</v>
      </c>
      <c r="L15" s="22" t="s">
        <v>125</v>
      </c>
      <c r="M15" s="22" t="s">
        <v>21</v>
      </c>
      <c r="N15" s="22" t="s">
        <v>127</v>
      </c>
      <c r="O15" s="57"/>
    </row>
    <row r="16" spans="1:15">
      <c r="A16" s="29" t="s">
        <v>9</v>
      </c>
      <c r="B16" s="103">
        <v>0</v>
      </c>
      <c r="C16" s="103">
        <f t="shared" ref="C16:C27" si="0">ROUND(L16/0.43+K16/0.48,0)</f>
        <v>0</v>
      </c>
      <c r="D16" s="103">
        <v>0</v>
      </c>
      <c r="E16" s="61">
        <f t="shared" ref="E16:E27" si="1">B16+C16-D16</f>
        <v>0</v>
      </c>
      <c r="F16" s="30">
        <v>0</v>
      </c>
      <c r="G16" s="30">
        <v>0</v>
      </c>
      <c r="H16" s="30">
        <v>0</v>
      </c>
      <c r="I16" s="30">
        <v>0</v>
      </c>
      <c r="J16" s="30">
        <v>0</v>
      </c>
      <c r="K16" s="103">
        <v>0</v>
      </c>
      <c r="L16" s="103">
        <v>0</v>
      </c>
      <c r="M16" s="31">
        <f t="shared" ref="M16:M27" si="2">SUM(K16:L16)</f>
        <v>0</v>
      </c>
      <c r="N16" s="29">
        <f>ROUND(+M16/$K$9,3)</f>
        <v>0</v>
      </c>
      <c r="O16" s="57"/>
    </row>
    <row r="17" spans="1:19">
      <c r="A17" s="29" t="s">
        <v>10</v>
      </c>
      <c r="B17" s="103">
        <v>0</v>
      </c>
      <c r="C17" s="103">
        <f t="shared" si="0"/>
        <v>0</v>
      </c>
      <c r="D17" s="103">
        <v>0</v>
      </c>
      <c r="E17" s="61">
        <f t="shared" si="1"/>
        <v>0</v>
      </c>
      <c r="F17" s="30">
        <v>0</v>
      </c>
      <c r="G17" s="30">
        <v>0</v>
      </c>
      <c r="H17" s="30">
        <v>0</v>
      </c>
      <c r="I17" s="30">
        <v>0</v>
      </c>
      <c r="J17" s="30">
        <v>0</v>
      </c>
      <c r="K17" s="103">
        <v>0</v>
      </c>
      <c r="L17" s="103">
        <v>0</v>
      </c>
      <c r="M17" s="31">
        <f t="shared" si="2"/>
        <v>0</v>
      </c>
      <c r="N17" s="29">
        <f>ROUND(+M17/$K$9,3)</f>
        <v>0</v>
      </c>
      <c r="O17" s="57"/>
    </row>
    <row r="18" spans="1:19">
      <c r="A18" s="29" t="s">
        <v>11</v>
      </c>
      <c r="B18" s="103">
        <v>0</v>
      </c>
      <c r="C18" s="103">
        <f t="shared" si="0"/>
        <v>0</v>
      </c>
      <c r="D18" s="103">
        <v>0</v>
      </c>
      <c r="E18" s="61">
        <f t="shared" si="1"/>
        <v>0</v>
      </c>
      <c r="F18" s="30">
        <v>0</v>
      </c>
      <c r="G18" s="30">
        <v>0</v>
      </c>
      <c r="H18" s="30">
        <v>0</v>
      </c>
      <c r="I18" s="30">
        <v>0</v>
      </c>
      <c r="J18" s="30">
        <v>0</v>
      </c>
      <c r="K18" s="103">
        <v>0</v>
      </c>
      <c r="L18" s="103">
        <v>0</v>
      </c>
      <c r="M18" s="31">
        <f t="shared" si="2"/>
        <v>0</v>
      </c>
      <c r="N18" s="29">
        <f>ROUND(+M18/$K$9,3)</f>
        <v>0</v>
      </c>
      <c r="O18" s="57"/>
    </row>
    <row r="19" spans="1:19">
      <c r="A19" s="29" t="s">
        <v>12</v>
      </c>
      <c r="B19" s="103">
        <v>0</v>
      </c>
      <c r="C19" s="103">
        <f t="shared" si="0"/>
        <v>0</v>
      </c>
      <c r="D19" s="103">
        <v>0</v>
      </c>
      <c r="E19" s="61">
        <f t="shared" si="1"/>
        <v>0</v>
      </c>
      <c r="F19" s="30">
        <v>0</v>
      </c>
      <c r="G19" s="30">
        <v>0</v>
      </c>
      <c r="H19" s="30">
        <v>0</v>
      </c>
      <c r="I19" s="30">
        <v>0</v>
      </c>
      <c r="J19" s="30">
        <v>0</v>
      </c>
      <c r="K19" s="103">
        <v>0</v>
      </c>
      <c r="L19" s="103">
        <v>0</v>
      </c>
      <c r="M19" s="31">
        <f t="shared" si="2"/>
        <v>0</v>
      </c>
      <c r="N19" s="29">
        <f t="shared" ref="N19:N27" si="3">ROUND(+M19/$K$9,3)</f>
        <v>0</v>
      </c>
      <c r="O19" s="57"/>
    </row>
    <row r="20" spans="1:19">
      <c r="A20" s="29" t="s">
        <v>13</v>
      </c>
      <c r="B20" s="103">
        <v>0</v>
      </c>
      <c r="C20" s="103">
        <f t="shared" si="0"/>
        <v>0</v>
      </c>
      <c r="D20" s="103">
        <v>0</v>
      </c>
      <c r="E20" s="61">
        <f t="shared" si="1"/>
        <v>0</v>
      </c>
      <c r="F20" s="30">
        <v>0</v>
      </c>
      <c r="G20" s="30">
        <v>0</v>
      </c>
      <c r="H20" s="30">
        <v>0</v>
      </c>
      <c r="I20" s="30">
        <v>0</v>
      </c>
      <c r="J20" s="30">
        <v>0</v>
      </c>
      <c r="K20" s="103">
        <v>0</v>
      </c>
      <c r="L20" s="103">
        <v>0</v>
      </c>
      <c r="M20" s="31">
        <f t="shared" si="2"/>
        <v>0</v>
      </c>
      <c r="N20" s="29">
        <f t="shared" si="3"/>
        <v>0</v>
      </c>
      <c r="O20" s="57"/>
    </row>
    <row r="21" spans="1:19">
      <c r="A21" s="29" t="s">
        <v>14</v>
      </c>
      <c r="B21" s="103">
        <v>442</v>
      </c>
      <c r="C21" s="103">
        <v>1984</v>
      </c>
      <c r="D21" s="103">
        <v>0</v>
      </c>
      <c r="E21" s="61">
        <f t="shared" si="1"/>
        <v>2426</v>
      </c>
      <c r="F21" s="30">
        <v>0</v>
      </c>
      <c r="G21" s="30">
        <v>0</v>
      </c>
      <c r="H21" s="30">
        <v>0</v>
      </c>
      <c r="I21" s="30">
        <v>0</v>
      </c>
      <c r="J21" s="30">
        <v>0</v>
      </c>
      <c r="K21" s="168">
        <v>584</v>
      </c>
      <c r="L21" s="103">
        <v>0</v>
      </c>
      <c r="M21" s="31">
        <f t="shared" si="2"/>
        <v>584</v>
      </c>
      <c r="N21" s="29">
        <f t="shared" si="3"/>
        <v>8.7999999999999995E-2</v>
      </c>
      <c r="O21" s="57"/>
      <c r="S21" s="1">
        <v>192.4</v>
      </c>
    </row>
    <row r="22" spans="1:19">
      <c r="A22" s="29" t="s">
        <v>15</v>
      </c>
      <c r="B22" s="103">
        <v>75</v>
      </c>
      <c r="C22" s="103">
        <v>4996</v>
      </c>
      <c r="D22" s="103">
        <v>0</v>
      </c>
      <c r="E22" s="61">
        <f t="shared" si="1"/>
        <v>5071</v>
      </c>
      <c r="F22" s="30">
        <v>0</v>
      </c>
      <c r="G22" s="30">
        <v>0</v>
      </c>
      <c r="H22" s="30">
        <v>0</v>
      </c>
      <c r="I22" s="30">
        <v>0</v>
      </c>
      <c r="J22" s="30">
        <v>0</v>
      </c>
      <c r="K22" s="168">
        <v>1286</v>
      </c>
      <c r="L22" s="103">
        <v>0</v>
      </c>
      <c r="M22" s="31">
        <f t="shared" si="2"/>
        <v>1286</v>
      </c>
      <c r="N22" s="29">
        <f t="shared" si="3"/>
        <v>0.19500000000000001</v>
      </c>
      <c r="O22" s="57"/>
      <c r="S22" s="1">
        <v>273.95999999999998</v>
      </c>
    </row>
    <row r="23" spans="1:19">
      <c r="A23" s="29" t="s">
        <v>16</v>
      </c>
      <c r="B23" s="103">
        <v>613</v>
      </c>
      <c r="C23" s="103">
        <v>4495</v>
      </c>
      <c r="D23" s="103">
        <v>0</v>
      </c>
      <c r="E23" s="61">
        <f t="shared" si="1"/>
        <v>5108</v>
      </c>
      <c r="F23" s="30">
        <v>0</v>
      </c>
      <c r="G23" s="30">
        <v>0</v>
      </c>
      <c r="H23" s="30">
        <v>0</v>
      </c>
      <c r="I23" s="30">
        <v>0</v>
      </c>
      <c r="J23" s="30">
        <v>0</v>
      </c>
      <c r="K23" s="168">
        <v>1163</v>
      </c>
      <c r="L23" s="103">
        <v>0</v>
      </c>
      <c r="M23" s="31">
        <f t="shared" si="2"/>
        <v>1163</v>
      </c>
      <c r="N23" s="29">
        <f t="shared" si="3"/>
        <v>0.17599999999999999</v>
      </c>
      <c r="O23" s="57"/>
      <c r="S23" s="1">
        <v>252.04</v>
      </c>
    </row>
    <row r="24" spans="1:19">
      <c r="A24" s="29" t="s">
        <v>17</v>
      </c>
      <c r="B24" s="103">
        <v>2</v>
      </c>
      <c r="C24" s="103">
        <v>3160</v>
      </c>
      <c r="D24" s="103">
        <v>0</v>
      </c>
      <c r="E24" s="61">
        <f t="shared" si="1"/>
        <v>3162</v>
      </c>
      <c r="F24" s="30">
        <v>0</v>
      </c>
      <c r="G24" s="30">
        <v>0</v>
      </c>
      <c r="H24" s="30">
        <v>0</v>
      </c>
      <c r="I24" s="30">
        <v>0</v>
      </c>
      <c r="J24" s="30">
        <v>0</v>
      </c>
      <c r="K24" s="168">
        <v>494</v>
      </c>
      <c r="L24" s="103">
        <v>0</v>
      </c>
      <c r="M24" s="31">
        <f t="shared" si="2"/>
        <v>494</v>
      </c>
      <c r="N24" s="29">
        <f t="shared" si="3"/>
        <v>7.4999999999999997E-2</v>
      </c>
      <c r="O24" s="57"/>
      <c r="S24" s="1">
        <v>261.33999999999997</v>
      </c>
    </row>
    <row r="25" spans="1:19">
      <c r="A25" s="29" t="s">
        <v>18</v>
      </c>
      <c r="B25" s="103">
        <v>0</v>
      </c>
      <c r="C25" s="103">
        <v>0</v>
      </c>
      <c r="D25" s="103">
        <v>0</v>
      </c>
      <c r="E25" s="61">
        <f t="shared" si="1"/>
        <v>0</v>
      </c>
      <c r="F25" s="30">
        <v>0</v>
      </c>
      <c r="G25" s="30">
        <v>0</v>
      </c>
      <c r="H25" s="30">
        <v>0</v>
      </c>
      <c r="I25" s="30">
        <v>0</v>
      </c>
      <c r="J25" s="30">
        <v>0</v>
      </c>
      <c r="K25" s="103">
        <v>0</v>
      </c>
      <c r="L25" s="103">
        <v>0</v>
      </c>
      <c r="M25" s="31">
        <f t="shared" si="2"/>
        <v>0</v>
      </c>
      <c r="N25" s="29">
        <f t="shared" si="3"/>
        <v>0</v>
      </c>
      <c r="O25" s="57"/>
      <c r="R25" s="1">
        <v>12.38</v>
      </c>
      <c r="S25" s="1">
        <v>193.02</v>
      </c>
    </row>
    <row r="26" spans="1:19">
      <c r="A26" s="29" t="s">
        <v>19</v>
      </c>
      <c r="B26" s="103">
        <v>0</v>
      </c>
      <c r="C26" s="103">
        <v>0</v>
      </c>
      <c r="D26" s="103">
        <v>0</v>
      </c>
      <c r="E26" s="61">
        <f t="shared" si="1"/>
        <v>0</v>
      </c>
      <c r="F26" s="30">
        <v>0</v>
      </c>
      <c r="G26" s="30">
        <v>0</v>
      </c>
      <c r="H26" s="30">
        <v>0</v>
      </c>
      <c r="I26" s="30">
        <v>0</v>
      </c>
      <c r="J26" s="30">
        <v>0</v>
      </c>
      <c r="K26" s="103">
        <v>0</v>
      </c>
      <c r="L26" s="103">
        <v>0</v>
      </c>
      <c r="M26" s="31">
        <f t="shared" si="2"/>
        <v>0</v>
      </c>
      <c r="N26" s="29">
        <f t="shared" si="3"/>
        <v>0</v>
      </c>
      <c r="O26" s="57"/>
      <c r="S26" s="1">
        <v>22.98</v>
      </c>
    </row>
    <row r="27" spans="1:19">
      <c r="A27" s="29" t="s">
        <v>20</v>
      </c>
      <c r="B27" s="103">
        <v>0</v>
      </c>
      <c r="C27" s="103">
        <f t="shared" si="0"/>
        <v>0</v>
      </c>
      <c r="D27" s="103">
        <v>0</v>
      </c>
      <c r="E27" s="61">
        <f t="shared" si="1"/>
        <v>0</v>
      </c>
      <c r="F27" s="30">
        <v>0</v>
      </c>
      <c r="G27" s="30">
        <v>0</v>
      </c>
      <c r="H27" s="30">
        <v>0</v>
      </c>
      <c r="I27" s="30">
        <v>0</v>
      </c>
      <c r="J27" s="30">
        <v>0</v>
      </c>
      <c r="K27" s="103">
        <v>0</v>
      </c>
      <c r="L27" s="103">
        <v>0</v>
      </c>
      <c r="M27" s="31">
        <f t="shared" si="2"/>
        <v>0</v>
      </c>
      <c r="N27" s="29">
        <f t="shared" si="3"/>
        <v>0</v>
      </c>
      <c r="O27" s="57"/>
    </row>
    <row r="28" spans="1:19" ht="15.75" thickBot="1">
      <c r="A28" s="29" t="s">
        <v>21</v>
      </c>
      <c r="B28" s="130">
        <f>SUM(B16:B27)</f>
        <v>1132</v>
      </c>
      <c r="C28" s="31">
        <f>SUM(C16:C27)</f>
        <v>14635</v>
      </c>
      <c r="D28" s="31">
        <f>SUM(D16:D27)</f>
        <v>0</v>
      </c>
      <c r="E28" s="31">
        <f>SUM(E16:E27)</f>
        <v>15767</v>
      </c>
      <c r="F28" s="31">
        <f t="shared" ref="F28:J28" si="4">SUM(F16:F27)</f>
        <v>0</v>
      </c>
      <c r="G28" s="31">
        <f t="shared" si="4"/>
        <v>0</v>
      </c>
      <c r="H28" s="31">
        <f t="shared" si="4"/>
        <v>0</v>
      </c>
      <c r="I28" s="31">
        <f t="shared" si="4"/>
        <v>0</v>
      </c>
      <c r="J28" s="31">
        <f t="shared" si="4"/>
        <v>0</v>
      </c>
      <c r="K28" s="31">
        <f>SUM(K16:K27)</f>
        <v>3527</v>
      </c>
      <c r="L28" s="31">
        <f>SUM(L16:L27)</f>
        <v>0</v>
      </c>
      <c r="M28" s="31">
        <f>SUM(M16:M27)</f>
        <v>3527</v>
      </c>
      <c r="N28" s="101">
        <f>SUM(N16:N27)</f>
        <v>0.53400000000000003</v>
      </c>
      <c r="O28" s="57"/>
    </row>
    <row r="29" spans="1:19" ht="15.75" thickTop="1">
      <c r="A29" s="14" t="s">
        <v>113</v>
      </c>
      <c r="B29" s="14"/>
      <c r="C29" s="14"/>
      <c r="D29" s="14"/>
      <c r="E29" s="62"/>
      <c r="F29" s="35"/>
      <c r="G29" s="35"/>
      <c r="H29" s="35"/>
      <c r="I29" s="35"/>
      <c r="J29" s="35"/>
      <c r="K29" s="35">
        <f>M29-L29</f>
        <v>0.53</v>
      </c>
      <c r="L29" s="35">
        <f>ROUND(L28/$K$9,2)</f>
        <v>0</v>
      </c>
      <c r="M29" s="35">
        <f>ROUND(M28/$K$9,2)</f>
        <v>0.53</v>
      </c>
      <c r="N29" s="21"/>
      <c r="O29" s="57"/>
    </row>
    <row r="30" spans="1:19">
      <c r="A30" s="29" t="s">
        <v>23</v>
      </c>
      <c r="B30" s="29"/>
      <c r="C30" s="29"/>
      <c r="D30" s="29"/>
      <c r="E30" s="63"/>
      <c r="F30" s="38"/>
      <c r="G30" s="38"/>
      <c r="H30" s="38"/>
      <c r="I30" s="38"/>
      <c r="J30" s="38"/>
      <c r="K30" s="38">
        <f>ROUND(M30-L30,1)</f>
        <v>22.4</v>
      </c>
      <c r="L30" s="38">
        <f>ROUND(+L28/$E$28*100,1)</f>
        <v>0</v>
      </c>
      <c r="M30" s="38">
        <f>ROUND(+M28/$E$28*100,1)</f>
        <v>22.4</v>
      </c>
      <c r="N30" s="29"/>
      <c r="O30" s="57"/>
    </row>
    <row r="31" spans="1:19">
      <c r="A31" s="18" t="s">
        <v>24</v>
      </c>
      <c r="B31" s="18" t="s">
        <v>33</v>
      </c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</row>
    <row r="32" spans="1:19">
      <c r="A32" s="42"/>
      <c r="B32" s="23" t="s">
        <v>34</v>
      </c>
      <c r="C32" s="3"/>
      <c r="D32" s="3"/>
      <c r="E32" s="3"/>
      <c r="F32" s="3"/>
      <c r="G32" s="3"/>
      <c r="H32" s="23" t="s">
        <v>120</v>
      </c>
      <c r="I32" s="3"/>
      <c r="J32" s="3"/>
      <c r="K32" s="3"/>
      <c r="L32" s="3"/>
      <c r="M32" s="3"/>
      <c r="N32" s="3"/>
    </row>
    <row r="33" spans="1:15">
      <c r="A33" s="42"/>
      <c r="B33" s="23" t="s">
        <v>35</v>
      </c>
      <c r="C33" s="3"/>
      <c r="D33" s="3"/>
      <c r="E33" s="3"/>
      <c r="F33" s="3"/>
      <c r="G33" s="3"/>
      <c r="H33" s="23" t="s">
        <v>121</v>
      </c>
      <c r="I33" s="3"/>
      <c r="J33" s="3"/>
      <c r="K33" s="3"/>
      <c r="L33" s="3"/>
      <c r="M33" s="3"/>
      <c r="N33" s="3"/>
    </row>
    <row r="34" spans="1:15">
      <c r="A34" s="42"/>
      <c r="B34" s="23" t="s">
        <v>36</v>
      </c>
      <c r="C34" s="3"/>
      <c r="D34" s="3"/>
      <c r="E34" s="3"/>
      <c r="F34" s="3"/>
      <c r="G34" s="3"/>
      <c r="H34" s="23" t="s">
        <v>122</v>
      </c>
      <c r="I34" s="3"/>
      <c r="J34" s="3"/>
      <c r="K34" s="3"/>
      <c r="L34" s="3"/>
      <c r="M34" s="3"/>
      <c r="N34" s="3"/>
    </row>
    <row r="35" spans="1:15">
      <c r="A35" s="42" t="s">
        <v>0</v>
      </c>
      <c r="B35" s="2"/>
      <c r="C35" s="2"/>
      <c r="D35" s="2"/>
      <c r="E35" s="2"/>
      <c r="F35" s="2"/>
      <c r="G35" s="2"/>
      <c r="H35" s="23" t="s">
        <v>0</v>
      </c>
      <c r="I35" s="23"/>
      <c r="J35" s="3"/>
      <c r="K35" s="3"/>
      <c r="L35" s="3"/>
      <c r="M35" s="3"/>
      <c r="N35" s="3"/>
      <c r="O35" s="43"/>
    </row>
    <row r="36" spans="1:15">
      <c r="A36" s="2"/>
      <c r="B36" s="2"/>
      <c r="C36" s="2" t="s">
        <v>0</v>
      </c>
      <c r="D36" s="2" t="s">
        <v>0</v>
      </c>
      <c r="E36" s="54" t="s">
        <v>0</v>
      </c>
      <c r="F36" s="2"/>
      <c r="G36" s="2"/>
      <c r="H36" s="2"/>
      <c r="I36" s="2"/>
      <c r="J36" s="2"/>
      <c r="K36" s="2"/>
      <c r="L36" s="2"/>
      <c r="M36" s="2"/>
      <c r="N36" s="3"/>
      <c r="O36" s="7"/>
    </row>
    <row r="37" spans="1:15">
      <c r="A37" s="2"/>
      <c r="B37" s="2"/>
      <c r="C37" s="2" t="s">
        <v>0</v>
      </c>
      <c r="D37" s="2" t="s">
        <v>0</v>
      </c>
      <c r="E37" s="55" t="s">
        <v>0</v>
      </c>
      <c r="F37" s="2"/>
      <c r="G37" s="2"/>
      <c r="H37" s="2"/>
      <c r="I37" s="2"/>
      <c r="J37" s="2"/>
      <c r="K37" s="2"/>
      <c r="L37" s="2"/>
      <c r="M37" s="2"/>
      <c r="N37" s="3"/>
      <c r="O37" s="7"/>
    </row>
    <row r="38" spans="1:15">
      <c r="A38" s="7"/>
      <c r="B38" s="7"/>
      <c r="C38" s="9" t="s">
        <v>0</v>
      </c>
      <c r="D38" s="9" t="s">
        <v>0</v>
      </c>
      <c r="E38" s="64" t="s">
        <v>0</v>
      </c>
      <c r="F38" s="7"/>
      <c r="G38" s="7"/>
      <c r="H38" s="7"/>
      <c r="I38" s="7"/>
      <c r="J38" s="7"/>
      <c r="K38" s="7"/>
      <c r="L38" s="7"/>
      <c r="M38" s="7"/>
      <c r="N38" s="7"/>
      <c r="O38" s="7"/>
    </row>
    <row r="39" spans="1:15" ht="23.25">
      <c r="F39" s="172"/>
    </row>
    <row r="45" spans="1:15">
      <c r="B45" s="1" t="s">
        <v>124</v>
      </c>
      <c r="C45" s="1" t="s">
        <v>176</v>
      </c>
    </row>
    <row r="46" spans="1:15">
      <c r="B46" s="192">
        <v>0.48</v>
      </c>
      <c r="C46" s="192">
        <v>0.43</v>
      </c>
    </row>
  </sheetData>
  <phoneticPr fontId="0" type="noConversion"/>
  <pageMargins left="0.5" right="0.5" top="0.5" bottom="0.5" header="0" footer="0"/>
  <pageSetup scale="87" orientation="landscape" r:id="rId1"/>
  <headerFooter alignWithMargins="0"/>
  <rowBreaks count="1" manualBreakCount="1">
    <brk id="34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1:O38"/>
  <sheetViews>
    <sheetView showOutlineSymbols="0" zoomScale="87" zoomScaleNormal="87" workbookViewId="0">
      <selection activeCell="R37" sqref="R37"/>
    </sheetView>
  </sheetViews>
  <sheetFormatPr defaultColWidth="9.6640625" defaultRowHeight="15"/>
  <cols>
    <col min="1" max="1" width="15.6640625" style="72" customWidth="1"/>
    <col min="2" max="3" width="7.6640625" style="72" customWidth="1"/>
    <col min="4" max="4" width="8.109375" style="72" customWidth="1"/>
    <col min="5" max="10" width="7.6640625" style="72" customWidth="1"/>
    <col min="11" max="11" width="8.109375" style="72" customWidth="1"/>
    <col min="12" max="13" width="7.6640625" style="72" customWidth="1"/>
    <col min="14" max="14" width="8.5546875" style="72" customWidth="1"/>
    <col min="15" max="15" width="4.77734375" style="72" customWidth="1"/>
    <col min="16" max="16384" width="9.6640625" style="72"/>
  </cols>
  <sheetData>
    <row r="1" spans="1:15">
      <c r="A1" s="68" t="s">
        <v>0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</row>
    <row r="2" spans="1:15" ht="15.75">
      <c r="A2" s="73" t="s">
        <v>1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</row>
    <row r="3" spans="1:15" ht="18">
      <c r="A3" s="73" t="s">
        <v>2</v>
      </c>
      <c r="B3" s="68"/>
      <c r="C3" s="68"/>
      <c r="D3" s="68"/>
      <c r="E3" s="68"/>
      <c r="F3" s="74" t="s">
        <v>49</v>
      </c>
      <c r="G3" s="68"/>
      <c r="H3" s="68"/>
      <c r="I3" s="68"/>
      <c r="J3" s="68"/>
      <c r="K3" s="68"/>
      <c r="L3" s="68"/>
      <c r="M3" s="68"/>
      <c r="N3" s="68"/>
    </row>
    <row r="4" spans="1:15" ht="18">
      <c r="A4" s="73" t="s">
        <v>3</v>
      </c>
      <c r="B4" s="68"/>
      <c r="C4" s="68"/>
      <c r="D4" s="68"/>
      <c r="E4" s="68"/>
      <c r="F4" s="74" t="s">
        <v>50</v>
      </c>
      <c r="G4" s="68"/>
      <c r="H4" s="68"/>
      <c r="I4" s="68"/>
      <c r="J4" s="68"/>
      <c r="K4" s="68"/>
      <c r="L4" s="140"/>
      <c r="M4" s="68"/>
      <c r="N4" s="68"/>
    </row>
    <row r="5" spans="1:15" ht="18">
      <c r="A5" s="68"/>
      <c r="B5" s="68"/>
      <c r="C5" s="68"/>
      <c r="D5" s="68"/>
      <c r="E5" s="68"/>
      <c r="F5" s="74" t="s">
        <v>51</v>
      </c>
      <c r="G5" s="68"/>
      <c r="H5" s="68"/>
      <c r="I5" s="68"/>
      <c r="J5" s="68"/>
      <c r="K5" s="68"/>
      <c r="L5" s="68"/>
      <c r="M5" s="68"/>
      <c r="N5" s="68"/>
    </row>
    <row r="6" spans="1:15" ht="30">
      <c r="A6" s="68"/>
      <c r="B6" s="68"/>
      <c r="C6" s="68"/>
      <c r="D6" s="75" t="s">
        <v>41</v>
      </c>
      <c r="E6" s="68"/>
      <c r="F6" s="68"/>
      <c r="G6" s="68"/>
      <c r="H6" s="68"/>
      <c r="I6" s="68"/>
      <c r="J6" s="68"/>
      <c r="K6" s="68"/>
      <c r="L6" s="68"/>
      <c r="M6" s="68"/>
      <c r="N6" s="68"/>
    </row>
    <row r="7" spans="1:15">
      <c r="A7" s="68"/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</row>
    <row r="8" spans="1:15" ht="18">
      <c r="A8" s="76" t="s">
        <v>4</v>
      </c>
      <c r="B8" s="68" t="s">
        <v>160</v>
      </c>
      <c r="C8" s="68"/>
      <c r="D8" s="68"/>
      <c r="E8" s="68"/>
      <c r="F8" s="68"/>
      <c r="G8" s="76" t="s">
        <v>56</v>
      </c>
      <c r="H8" s="68"/>
      <c r="I8" s="68" t="s">
        <v>112</v>
      </c>
      <c r="J8" s="68"/>
      <c r="K8" s="68"/>
      <c r="L8" s="68"/>
      <c r="M8" s="68"/>
      <c r="N8" s="68"/>
    </row>
    <row r="9" spans="1:15" ht="18">
      <c r="A9" s="77" t="s">
        <v>5</v>
      </c>
      <c r="B9" s="78" t="s">
        <v>26</v>
      </c>
      <c r="C9" s="78"/>
      <c r="D9" s="78"/>
      <c r="E9" s="78"/>
      <c r="F9" s="78"/>
      <c r="G9" s="77" t="s">
        <v>57</v>
      </c>
      <c r="H9" s="78"/>
      <c r="I9" s="78"/>
      <c r="J9" s="78"/>
      <c r="K9" s="238">
        <v>34688</v>
      </c>
      <c r="L9" s="78"/>
      <c r="M9" s="77" t="s">
        <v>77</v>
      </c>
      <c r="N9" s="113">
        <v>2023</v>
      </c>
    </row>
    <row r="10" spans="1:15" ht="18">
      <c r="A10" s="77" t="s">
        <v>6</v>
      </c>
      <c r="B10" s="78" t="s">
        <v>161</v>
      </c>
      <c r="C10" s="78"/>
      <c r="D10" s="78"/>
      <c r="E10" s="78"/>
      <c r="F10" s="78"/>
      <c r="G10" s="77" t="s">
        <v>58</v>
      </c>
      <c r="H10" s="78"/>
      <c r="I10" s="78" t="s">
        <v>0</v>
      </c>
      <c r="J10" s="78"/>
      <c r="K10" s="78"/>
      <c r="L10" s="78"/>
      <c r="M10" s="78"/>
      <c r="N10" s="78"/>
    </row>
    <row r="11" spans="1:15">
      <c r="A11" s="66" t="s">
        <v>7</v>
      </c>
      <c r="B11" s="66" t="s">
        <v>28</v>
      </c>
      <c r="C11" s="66" t="s">
        <v>37</v>
      </c>
      <c r="D11" s="66" t="s">
        <v>164</v>
      </c>
      <c r="E11" s="66" t="s">
        <v>46</v>
      </c>
      <c r="F11" s="66" t="s">
        <v>52</v>
      </c>
      <c r="G11" s="66" t="s">
        <v>59</v>
      </c>
      <c r="H11" s="66" t="s">
        <v>61</v>
      </c>
      <c r="I11" s="66" t="s">
        <v>64</v>
      </c>
      <c r="J11" s="66" t="s">
        <v>70</v>
      </c>
      <c r="K11" s="66" t="s">
        <v>71</v>
      </c>
      <c r="L11" s="66" t="s">
        <v>75</v>
      </c>
      <c r="M11" s="66" t="s">
        <v>78</v>
      </c>
      <c r="N11" s="66" t="s">
        <v>79</v>
      </c>
      <c r="O11" s="79"/>
    </row>
    <row r="12" spans="1:15">
      <c r="A12" s="80"/>
      <c r="B12" s="80" t="s">
        <v>29</v>
      </c>
      <c r="C12" s="80" t="s">
        <v>38</v>
      </c>
      <c r="D12" s="80" t="s">
        <v>43</v>
      </c>
      <c r="E12" s="80"/>
      <c r="F12" s="80"/>
      <c r="G12" s="80"/>
      <c r="H12" s="80"/>
      <c r="I12" s="80"/>
      <c r="J12" s="80"/>
      <c r="K12" s="80"/>
      <c r="L12" s="81"/>
      <c r="M12" s="81"/>
      <c r="N12" s="80"/>
      <c r="O12" s="79"/>
    </row>
    <row r="13" spans="1:15">
      <c r="A13" s="82"/>
      <c r="B13" s="83" t="s">
        <v>30</v>
      </c>
      <c r="C13" s="83" t="s">
        <v>30</v>
      </c>
      <c r="D13" s="83" t="s">
        <v>44</v>
      </c>
      <c r="E13" s="83" t="s">
        <v>47</v>
      </c>
      <c r="F13" s="83" t="s">
        <v>53</v>
      </c>
      <c r="G13" s="83" t="s">
        <v>53</v>
      </c>
      <c r="H13" s="83" t="s">
        <v>43</v>
      </c>
      <c r="I13" s="83" t="s">
        <v>65</v>
      </c>
      <c r="J13" s="83" t="s">
        <v>65</v>
      </c>
      <c r="K13" s="83" t="s">
        <v>72</v>
      </c>
      <c r="L13" s="69"/>
      <c r="M13" s="69"/>
      <c r="N13" s="83" t="s">
        <v>85</v>
      </c>
      <c r="O13" s="79"/>
    </row>
    <row r="14" spans="1:15">
      <c r="A14" s="83" t="s">
        <v>8</v>
      </c>
      <c r="B14" s="83" t="s">
        <v>162</v>
      </c>
      <c r="C14" s="83" t="s">
        <v>163</v>
      </c>
      <c r="D14" s="83" t="s">
        <v>45</v>
      </c>
      <c r="E14" s="83" t="s">
        <v>48</v>
      </c>
      <c r="F14" s="83" t="s">
        <v>54</v>
      </c>
      <c r="G14" s="83" t="s">
        <v>54</v>
      </c>
      <c r="H14" s="83" t="s">
        <v>44</v>
      </c>
      <c r="I14" s="83" t="s">
        <v>55</v>
      </c>
      <c r="J14" s="83" t="s">
        <v>60</v>
      </c>
      <c r="K14" s="84" t="s">
        <v>73</v>
      </c>
      <c r="L14" s="84" t="s">
        <v>30</v>
      </c>
      <c r="M14" s="84"/>
      <c r="N14" s="83" t="s">
        <v>80</v>
      </c>
      <c r="O14" s="79"/>
    </row>
    <row r="15" spans="1:15">
      <c r="A15" s="83"/>
      <c r="B15" s="83" t="s">
        <v>32</v>
      </c>
      <c r="C15" s="83" t="s">
        <v>54</v>
      </c>
      <c r="D15" s="83" t="s">
        <v>32</v>
      </c>
      <c r="E15" s="83"/>
      <c r="F15" s="83" t="s">
        <v>55</v>
      </c>
      <c r="G15" s="83" t="s">
        <v>60</v>
      </c>
      <c r="H15" s="83" t="s">
        <v>62</v>
      </c>
      <c r="I15" s="82"/>
      <c r="J15" s="83"/>
      <c r="K15" s="83" t="s">
        <v>74</v>
      </c>
      <c r="L15" s="83" t="s">
        <v>76</v>
      </c>
      <c r="M15" s="83" t="s">
        <v>21</v>
      </c>
      <c r="N15" s="83" t="s">
        <v>81</v>
      </c>
      <c r="O15" s="79"/>
    </row>
    <row r="16" spans="1:15">
      <c r="A16" s="65" t="s">
        <v>9</v>
      </c>
      <c r="B16" s="104">
        <v>0</v>
      </c>
      <c r="C16" s="104">
        <v>0</v>
      </c>
      <c r="D16" s="106">
        <v>0</v>
      </c>
      <c r="E16" s="31">
        <f t="shared" ref="E16:E27" si="0">B16+C16-D16</f>
        <v>0</v>
      </c>
      <c r="F16" s="104">
        <v>0</v>
      </c>
      <c r="G16" s="31">
        <f t="shared" ref="G16:G28" si="1">E16-F16-H16-K16</f>
        <v>0</v>
      </c>
      <c r="H16" s="104">
        <v>0</v>
      </c>
      <c r="I16" s="104">
        <v>0</v>
      </c>
      <c r="J16" s="31">
        <f t="shared" ref="J16:J28" si="2">H16-I16-L16</f>
        <v>0</v>
      </c>
      <c r="K16" s="104">
        <v>0</v>
      </c>
      <c r="L16" s="104">
        <v>0</v>
      </c>
      <c r="M16" s="31">
        <f t="shared" ref="M16:M27" si="3">SUM(K16:L16)</f>
        <v>0</v>
      </c>
      <c r="N16" s="65">
        <f t="shared" ref="N16:N28" si="4">ROUND(+M16/$K$9,3)</f>
        <v>0</v>
      </c>
      <c r="O16" s="79"/>
    </row>
    <row r="17" spans="1:15">
      <c r="A17" s="65" t="s">
        <v>10</v>
      </c>
      <c r="B17" s="104">
        <v>0</v>
      </c>
      <c r="C17" s="104">
        <v>0</v>
      </c>
      <c r="D17" s="106">
        <v>0</v>
      </c>
      <c r="E17" s="31">
        <f t="shared" si="0"/>
        <v>0</v>
      </c>
      <c r="F17" s="104">
        <v>0</v>
      </c>
      <c r="G17" s="31">
        <f t="shared" si="1"/>
        <v>0</v>
      </c>
      <c r="H17" s="104">
        <v>0</v>
      </c>
      <c r="I17" s="104">
        <v>0</v>
      </c>
      <c r="J17" s="31">
        <f t="shared" si="2"/>
        <v>0</v>
      </c>
      <c r="K17" s="104">
        <v>0</v>
      </c>
      <c r="L17" s="104">
        <v>0</v>
      </c>
      <c r="M17" s="31">
        <f t="shared" si="3"/>
        <v>0</v>
      </c>
      <c r="N17" s="65">
        <f t="shared" si="4"/>
        <v>0</v>
      </c>
      <c r="O17" s="79"/>
    </row>
    <row r="18" spans="1:15">
      <c r="A18" s="65" t="s">
        <v>11</v>
      </c>
      <c r="B18" s="104">
        <v>0</v>
      </c>
      <c r="C18" s="104">
        <v>0</v>
      </c>
      <c r="D18" s="106">
        <v>0</v>
      </c>
      <c r="E18" s="31">
        <f t="shared" si="0"/>
        <v>0</v>
      </c>
      <c r="F18" s="104">
        <v>0</v>
      </c>
      <c r="G18" s="31">
        <f t="shared" si="1"/>
        <v>0</v>
      </c>
      <c r="H18" s="104">
        <v>0</v>
      </c>
      <c r="I18" s="104">
        <v>0</v>
      </c>
      <c r="J18" s="31">
        <f t="shared" si="2"/>
        <v>0</v>
      </c>
      <c r="K18" s="104">
        <v>0</v>
      </c>
      <c r="L18" s="104">
        <v>0</v>
      </c>
      <c r="M18" s="31">
        <f t="shared" si="3"/>
        <v>0</v>
      </c>
      <c r="N18" s="65">
        <f t="shared" si="4"/>
        <v>0</v>
      </c>
      <c r="O18" s="79"/>
    </row>
    <row r="19" spans="1:15">
      <c r="A19" s="65" t="s">
        <v>12</v>
      </c>
      <c r="B19" s="199">
        <v>7916</v>
      </c>
      <c r="C19" s="199">
        <v>1676</v>
      </c>
      <c r="D19" s="200">
        <v>5909</v>
      </c>
      <c r="E19" s="31">
        <f t="shared" si="0"/>
        <v>3683</v>
      </c>
      <c r="F19" s="104">
        <v>167</v>
      </c>
      <c r="G19" s="31">
        <f t="shared" si="1"/>
        <v>3385</v>
      </c>
      <c r="H19" s="104">
        <v>131</v>
      </c>
      <c r="I19" s="104">
        <v>0</v>
      </c>
      <c r="J19" s="31">
        <f t="shared" si="2"/>
        <v>131</v>
      </c>
      <c r="K19" s="104">
        <v>0</v>
      </c>
      <c r="L19" s="104">
        <v>0</v>
      </c>
      <c r="M19" s="31">
        <f t="shared" si="3"/>
        <v>0</v>
      </c>
      <c r="N19" s="65">
        <f t="shared" si="4"/>
        <v>0</v>
      </c>
      <c r="O19" s="79"/>
    </row>
    <row r="20" spans="1:15">
      <c r="A20" s="65" t="s">
        <v>13</v>
      </c>
      <c r="B20" s="199">
        <v>17292</v>
      </c>
      <c r="C20" s="199">
        <v>5181</v>
      </c>
      <c r="D20" s="200">
        <v>14331</v>
      </c>
      <c r="E20" s="31">
        <f t="shared" si="0"/>
        <v>8142</v>
      </c>
      <c r="F20" s="104">
        <v>1483</v>
      </c>
      <c r="G20" s="31">
        <f t="shared" si="1"/>
        <v>5462</v>
      </c>
      <c r="H20" s="104">
        <v>1109</v>
      </c>
      <c r="I20" s="104">
        <v>476</v>
      </c>
      <c r="J20" s="31">
        <f t="shared" si="2"/>
        <v>466</v>
      </c>
      <c r="K20" s="104">
        <v>88</v>
      </c>
      <c r="L20" s="104">
        <v>167</v>
      </c>
      <c r="M20" s="31">
        <f t="shared" si="3"/>
        <v>255</v>
      </c>
      <c r="N20" s="65">
        <f t="shared" si="4"/>
        <v>7.0000000000000001E-3</v>
      </c>
      <c r="O20" s="79"/>
    </row>
    <row r="21" spans="1:15">
      <c r="A21" s="65" t="s">
        <v>14</v>
      </c>
      <c r="B21" s="199">
        <v>19960</v>
      </c>
      <c r="C21" s="199">
        <v>3299</v>
      </c>
      <c r="D21" s="200">
        <v>14709</v>
      </c>
      <c r="E21" s="31">
        <f t="shared" si="0"/>
        <v>8550</v>
      </c>
      <c r="F21" s="104">
        <v>1904</v>
      </c>
      <c r="G21" s="31">
        <f t="shared" si="1"/>
        <v>4958</v>
      </c>
      <c r="H21" s="104">
        <v>1524</v>
      </c>
      <c r="I21" s="104">
        <v>543</v>
      </c>
      <c r="J21" s="31">
        <f t="shared" si="2"/>
        <v>331</v>
      </c>
      <c r="K21" s="104">
        <v>164</v>
      </c>
      <c r="L21" s="104">
        <v>650</v>
      </c>
      <c r="M21" s="31">
        <f t="shared" si="3"/>
        <v>814</v>
      </c>
      <c r="N21" s="65">
        <f t="shared" si="4"/>
        <v>2.3E-2</v>
      </c>
      <c r="O21" s="79"/>
    </row>
    <row r="22" spans="1:15">
      <c r="A22" s="65" t="s">
        <v>15</v>
      </c>
      <c r="B22" s="199">
        <v>31283</v>
      </c>
      <c r="C22" s="199">
        <v>0</v>
      </c>
      <c r="D22" s="200">
        <v>12296</v>
      </c>
      <c r="E22" s="31">
        <f t="shared" si="0"/>
        <v>18987</v>
      </c>
      <c r="F22" s="104">
        <v>2617</v>
      </c>
      <c r="G22" s="31">
        <f t="shared" si="1"/>
        <v>7527</v>
      </c>
      <c r="H22" s="104">
        <v>6267</v>
      </c>
      <c r="I22" s="104">
        <v>402</v>
      </c>
      <c r="J22" s="31">
        <f t="shared" si="2"/>
        <v>410</v>
      </c>
      <c r="K22" s="104">
        <v>2576</v>
      </c>
      <c r="L22" s="104">
        <v>5455</v>
      </c>
      <c r="M22" s="31">
        <f t="shared" si="3"/>
        <v>8031</v>
      </c>
      <c r="N22" s="65">
        <f t="shared" si="4"/>
        <v>0.23200000000000001</v>
      </c>
      <c r="O22" s="79"/>
    </row>
    <row r="23" spans="1:15">
      <c r="A23" s="65" t="s">
        <v>16</v>
      </c>
      <c r="B23" s="199">
        <v>31956</v>
      </c>
      <c r="C23" s="199">
        <v>0</v>
      </c>
      <c r="D23" s="200">
        <v>10118</v>
      </c>
      <c r="E23" s="31">
        <f t="shared" si="0"/>
        <v>21838</v>
      </c>
      <c r="F23" s="104">
        <v>3367</v>
      </c>
      <c r="G23" s="31">
        <f t="shared" si="1"/>
        <v>4591</v>
      </c>
      <c r="H23" s="104">
        <v>9307</v>
      </c>
      <c r="I23" s="104">
        <v>410</v>
      </c>
      <c r="J23" s="31">
        <f t="shared" si="2"/>
        <v>436</v>
      </c>
      <c r="K23" s="104">
        <v>4573</v>
      </c>
      <c r="L23" s="104">
        <v>8461</v>
      </c>
      <c r="M23" s="31">
        <f t="shared" si="3"/>
        <v>13034</v>
      </c>
      <c r="N23" s="65">
        <f t="shared" si="4"/>
        <v>0.376</v>
      </c>
      <c r="O23" s="79"/>
    </row>
    <row r="24" spans="1:15">
      <c r="A24" s="65" t="s">
        <v>17</v>
      </c>
      <c r="B24" s="199">
        <v>15325</v>
      </c>
      <c r="C24" s="199">
        <v>0</v>
      </c>
      <c r="D24" s="200">
        <v>4968</v>
      </c>
      <c r="E24" s="31">
        <f t="shared" si="0"/>
        <v>10357</v>
      </c>
      <c r="F24" s="104">
        <v>1966</v>
      </c>
      <c r="G24" s="31">
        <f t="shared" si="1"/>
        <v>1492</v>
      </c>
      <c r="H24" s="104">
        <v>4565</v>
      </c>
      <c r="I24" s="104">
        <v>230</v>
      </c>
      <c r="J24" s="31">
        <f t="shared" si="2"/>
        <v>194</v>
      </c>
      <c r="K24" s="104">
        <v>2334</v>
      </c>
      <c r="L24" s="104">
        <v>4141</v>
      </c>
      <c r="M24" s="31">
        <f t="shared" si="3"/>
        <v>6475</v>
      </c>
      <c r="N24" s="65">
        <f t="shared" si="4"/>
        <v>0.187</v>
      </c>
      <c r="O24" s="79"/>
    </row>
    <row r="25" spans="1:15">
      <c r="A25" s="65" t="s">
        <v>18</v>
      </c>
      <c r="B25" s="104">
        <v>0</v>
      </c>
      <c r="C25" s="104">
        <v>0</v>
      </c>
      <c r="D25" s="106">
        <v>0</v>
      </c>
      <c r="E25" s="31">
        <f t="shared" si="0"/>
        <v>0</v>
      </c>
      <c r="F25" s="104">
        <v>0</v>
      </c>
      <c r="G25" s="31">
        <f t="shared" si="1"/>
        <v>0</v>
      </c>
      <c r="H25" s="104">
        <v>0</v>
      </c>
      <c r="I25" s="104">
        <v>0</v>
      </c>
      <c r="J25" s="31">
        <f t="shared" si="2"/>
        <v>0</v>
      </c>
      <c r="K25" s="104">
        <v>0</v>
      </c>
      <c r="L25" s="104">
        <v>0</v>
      </c>
      <c r="M25" s="31">
        <f t="shared" si="3"/>
        <v>0</v>
      </c>
      <c r="N25" s="65">
        <f t="shared" si="4"/>
        <v>0</v>
      </c>
      <c r="O25" s="79"/>
    </row>
    <row r="26" spans="1:15">
      <c r="A26" s="65" t="s">
        <v>19</v>
      </c>
      <c r="B26" s="104">
        <v>0</v>
      </c>
      <c r="C26" s="104">
        <v>0</v>
      </c>
      <c r="D26" s="106">
        <f>SUM(B26:C26)</f>
        <v>0</v>
      </c>
      <c r="E26" s="31">
        <f t="shared" si="0"/>
        <v>0</v>
      </c>
      <c r="F26" s="104">
        <v>0</v>
      </c>
      <c r="G26" s="31">
        <f t="shared" si="1"/>
        <v>0</v>
      </c>
      <c r="H26" s="104">
        <v>0</v>
      </c>
      <c r="I26" s="104">
        <v>0</v>
      </c>
      <c r="J26" s="31">
        <f t="shared" si="2"/>
        <v>0</v>
      </c>
      <c r="K26" s="104">
        <v>0</v>
      </c>
      <c r="L26" s="104">
        <v>0</v>
      </c>
      <c r="M26" s="31">
        <f t="shared" si="3"/>
        <v>0</v>
      </c>
      <c r="N26" s="65">
        <f t="shared" si="4"/>
        <v>0</v>
      </c>
      <c r="O26" s="79"/>
    </row>
    <row r="27" spans="1:15">
      <c r="A27" s="65" t="s">
        <v>20</v>
      </c>
      <c r="B27" s="104">
        <v>0</v>
      </c>
      <c r="C27" s="104">
        <v>0</v>
      </c>
      <c r="D27" s="106">
        <f>SUM(B27:C27)</f>
        <v>0</v>
      </c>
      <c r="E27" s="31">
        <f t="shared" si="0"/>
        <v>0</v>
      </c>
      <c r="F27" s="104">
        <v>0</v>
      </c>
      <c r="G27" s="31">
        <f t="shared" si="1"/>
        <v>0</v>
      </c>
      <c r="H27" s="104">
        <v>0</v>
      </c>
      <c r="I27" s="104">
        <v>0</v>
      </c>
      <c r="J27" s="31">
        <f t="shared" si="2"/>
        <v>0</v>
      </c>
      <c r="K27" s="104">
        <v>0</v>
      </c>
      <c r="L27" s="104">
        <v>0</v>
      </c>
      <c r="M27" s="31">
        <f t="shared" si="3"/>
        <v>0</v>
      </c>
      <c r="N27" s="65">
        <f t="shared" si="4"/>
        <v>0</v>
      </c>
      <c r="O27" s="79"/>
    </row>
    <row r="28" spans="1:15" ht="15.75" thickBot="1">
      <c r="A28" s="65" t="s">
        <v>21</v>
      </c>
      <c r="B28" s="31">
        <f>SUM(B16:B27)</f>
        <v>123732</v>
      </c>
      <c r="C28" s="31">
        <f>SUM(C16:C27)</f>
        <v>10156</v>
      </c>
      <c r="D28" s="31">
        <f>SUM(D16:D27)</f>
        <v>62331</v>
      </c>
      <c r="E28" s="31">
        <f>SUM(E16:E27)</f>
        <v>71557</v>
      </c>
      <c r="F28" s="31">
        <f>SUM(F16:F27)</f>
        <v>11504</v>
      </c>
      <c r="G28" s="115">
        <f t="shared" si="1"/>
        <v>27415</v>
      </c>
      <c r="H28" s="31">
        <f>SUM(H16:H27)</f>
        <v>22903</v>
      </c>
      <c r="I28" s="31">
        <f>SUM(I16:I27)</f>
        <v>2061</v>
      </c>
      <c r="J28" s="31">
        <f t="shared" si="2"/>
        <v>1968</v>
      </c>
      <c r="K28" s="31">
        <f>SUM(K16:K27)</f>
        <v>9735</v>
      </c>
      <c r="L28" s="31">
        <f>SUM(L16:L27)</f>
        <v>18874</v>
      </c>
      <c r="M28" s="31">
        <f>SUM(M16:M27)</f>
        <v>28609</v>
      </c>
      <c r="N28" s="121">
        <f t="shared" si="4"/>
        <v>0.82499999999999996</v>
      </c>
      <c r="O28" s="79"/>
    </row>
    <row r="29" spans="1:15" ht="15.75" thickTop="1">
      <c r="A29" s="66" t="s">
        <v>22</v>
      </c>
      <c r="B29" s="66" t="s">
        <v>0</v>
      </c>
      <c r="C29" s="66" t="s">
        <v>0</v>
      </c>
      <c r="D29" s="66" t="s">
        <v>0</v>
      </c>
      <c r="E29" s="66">
        <f t="shared" ref="E29:M29" si="5">ROUND(+E28/$K$9,2)</f>
        <v>2.06</v>
      </c>
      <c r="F29" s="66">
        <f t="shared" si="5"/>
        <v>0.33</v>
      </c>
      <c r="G29" s="66">
        <f t="shared" si="5"/>
        <v>0.79</v>
      </c>
      <c r="H29" s="66">
        <f t="shared" si="5"/>
        <v>0.66</v>
      </c>
      <c r="I29" s="66">
        <f t="shared" si="5"/>
        <v>0.06</v>
      </c>
      <c r="J29" s="66">
        <f t="shared" si="5"/>
        <v>0.06</v>
      </c>
      <c r="K29" s="66">
        <f t="shared" si="5"/>
        <v>0.28000000000000003</v>
      </c>
      <c r="L29" s="66">
        <f t="shared" si="5"/>
        <v>0.54</v>
      </c>
      <c r="M29" s="66">
        <f t="shared" si="5"/>
        <v>0.82</v>
      </c>
      <c r="N29" s="66"/>
      <c r="O29" s="79"/>
    </row>
    <row r="30" spans="1:15">
      <c r="A30" s="65" t="s">
        <v>23</v>
      </c>
      <c r="B30" s="65" t="s">
        <v>0</v>
      </c>
      <c r="C30" s="65" t="s">
        <v>0</v>
      </c>
      <c r="D30" s="65" t="s">
        <v>0</v>
      </c>
      <c r="E30" s="65">
        <f t="shared" ref="E30:M30" si="6">E28/$E$28*100</f>
        <v>100</v>
      </c>
      <c r="F30" s="38">
        <f t="shared" si="6"/>
        <v>16.076694104001007</v>
      </c>
      <c r="G30" s="38">
        <f t="shared" si="6"/>
        <v>38.312114817558026</v>
      </c>
      <c r="H30" s="38">
        <f t="shared" si="6"/>
        <v>32.006652039632741</v>
      </c>
      <c r="I30" s="38">
        <f t="shared" si="6"/>
        <v>2.8802213619911399</v>
      </c>
      <c r="J30" s="38">
        <f t="shared" si="6"/>
        <v>2.7502550414354987</v>
      </c>
      <c r="K30" s="38">
        <f t="shared" si="6"/>
        <v>13.604539038808221</v>
      </c>
      <c r="L30" s="38">
        <f t="shared" si="6"/>
        <v>26.376175636206099</v>
      </c>
      <c r="M30" s="38">
        <f t="shared" si="6"/>
        <v>39.980714675014326</v>
      </c>
      <c r="N30" s="65"/>
      <c r="O30" s="79"/>
    </row>
    <row r="31" spans="1:15">
      <c r="A31" s="67"/>
      <c r="B31" s="67"/>
      <c r="C31" s="67"/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67"/>
    </row>
    <row r="32" spans="1:15">
      <c r="A32" s="69" t="s">
        <v>24</v>
      </c>
      <c r="B32" s="69" t="s">
        <v>33</v>
      </c>
      <c r="C32" s="68"/>
      <c r="D32" s="68"/>
      <c r="E32" s="68"/>
      <c r="F32" s="68"/>
      <c r="G32" s="68"/>
      <c r="H32" s="68"/>
      <c r="I32" s="69" t="s">
        <v>66</v>
      </c>
      <c r="J32" s="68"/>
      <c r="K32" s="68"/>
      <c r="L32" s="68"/>
      <c r="M32" s="68"/>
      <c r="N32" s="68"/>
    </row>
    <row r="33" spans="1:15">
      <c r="A33" s="69"/>
      <c r="B33" s="69" t="s">
        <v>34</v>
      </c>
      <c r="C33" s="68"/>
      <c r="D33" s="68"/>
      <c r="E33" s="68"/>
      <c r="F33" s="68"/>
      <c r="G33" s="68"/>
      <c r="H33" s="68"/>
      <c r="I33" s="69" t="s">
        <v>67</v>
      </c>
      <c r="J33" s="68"/>
      <c r="K33" s="68"/>
      <c r="L33" s="68"/>
      <c r="M33" s="68"/>
      <c r="N33" s="68"/>
    </row>
    <row r="34" spans="1:15">
      <c r="A34" s="69"/>
      <c r="B34" s="69" t="s">
        <v>35</v>
      </c>
      <c r="C34" s="68"/>
      <c r="D34" s="68"/>
      <c r="E34" s="68"/>
      <c r="F34" s="68"/>
      <c r="G34" s="68"/>
      <c r="H34" s="68"/>
      <c r="I34" s="69" t="s">
        <v>68</v>
      </c>
      <c r="J34" s="68"/>
      <c r="K34" s="68"/>
      <c r="L34" s="68"/>
      <c r="M34" s="68"/>
      <c r="N34" s="68"/>
    </row>
    <row r="35" spans="1:15">
      <c r="A35" s="69"/>
      <c r="B35" s="69" t="s">
        <v>36</v>
      </c>
      <c r="C35" s="68"/>
      <c r="D35" s="68"/>
      <c r="E35" s="68"/>
      <c r="F35" s="68"/>
      <c r="G35" s="68"/>
      <c r="H35" s="68"/>
      <c r="I35" s="69" t="s">
        <v>69</v>
      </c>
      <c r="J35" s="68"/>
      <c r="K35" s="68"/>
      <c r="L35" s="68"/>
      <c r="M35" s="68"/>
      <c r="N35" s="68"/>
    </row>
    <row r="36" spans="1:15">
      <c r="A36" s="70"/>
      <c r="B36" s="68"/>
      <c r="C36" s="68" t="s">
        <v>0</v>
      </c>
      <c r="D36" s="68" t="s">
        <v>0</v>
      </c>
      <c r="E36" s="68" t="s">
        <v>0</v>
      </c>
      <c r="F36" s="68"/>
      <c r="G36" s="68"/>
      <c r="H36" s="68"/>
      <c r="I36" s="96" t="s">
        <v>165</v>
      </c>
      <c r="J36" s="97"/>
      <c r="K36" s="97"/>
      <c r="L36" s="97"/>
      <c r="M36" s="68"/>
      <c r="N36" s="68"/>
    </row>
    <row r="37" spans="1:15">
      <c r="A37" s="68"/>
      <c r="B37" s="68"/>
      <c r="C37" s="68" t="s">
        <v>0</v>
      </c>
      <c r="D37" s="68" t="s">
        <v>0</v>
      </c>
      <c r="E37" s="68" t="s">
        <v>0</v>
      </c>
      <c r="F37" s="68"/>
      <c r="G37" s="68"/>
      <c r="H37" s="68"/>
      <c r="I37" s="68"/>
      <c r="J37" s="68"/>
      <c r="K37" s="68"/>
      <c r="L37" s="68"/>
      <c r="M37" s="68"/>
      <c r="N37" s="68"/>
      <c r="O37" s="71"/>
    </row>
    <row r="38" spans="1:15">
      <c r="A38" s="71"/>
      <c r="C38" s="98" t="s">
        <v>0</v>
      </c>
      <c r="D38" s="98" t="s">
        <v>0</v>
      </c>
      <c r="E38" s="98" t="s">
        <v>0</v>
      </c>
    </row>
  </sheetData>
  <phoneticPr fontId="0" type="noConversion"/>
  <pageMargins left="0.5" right="0.5" top="0.5" bottom="0.5" header="0" footer="0"/>
  <pageSetup scale="88" orientation="landscape" r:id="rId1"/>
  <headerFooter alignWithMargins="0"/>
  <rowBreaks count="1" manualBreakCount="1">
    <brk id="36" man="1"/>
  </rowBreaks>
  <legacy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pageSetUpPr fitToPage="1"/>
  </sheetPr>
  <dimension ref="A1:O37"/>
  <sheetViews>
    <sheetView showOutlineSymbols="0" zoomScale="87" zoomScaleNormal="87" workbookViewId="0">
      <selection activeCell="I20" sqref="I20"/>
    </sheetView>
  </sheetViews>
  <sheetFormatPr defaultColWidth="9.6640625" defaultRowHeight="15"/>
  <cols>
    <col min="1" max="1" width="15.6640625" style="1" customWidth="1"/>
    <col min="2" max="3" width="7.6640625" style="1" customWidth="1"/>
    <col min="4" max="4" width="8.109375" style="1" customWidth="1"/>
    <col min="5" max="5" width="8.6640625" style="1" customWidth="1"/>
    <col min="6" max="6" width="8.77734375" style="1" customWidth="1"/>
    <col min="7" max="7" width="8.88671875" style="1" customWidth="1"/>
    <col min="8" max="8" width="8.33203125" style="1" customWidth="1"/>
    <col min="9" max="10" width="7.6640625" style="1" customWidth="1"/>
    <col min="11" max="11" width="8.109375" style="1" customWidth="1"/>
    <col min="12" max="12" width="7.6640625" style="1" customWidth="1"/>
    <col min="13" max="13" width="9.109375" style="1" customWidth="1"/>
    <col min="14" max="14" width="8.5546875" style="1" customWidth="1"/>
    <col min="15" max="15" width="4.77734375" style="1" customWidth="1"/>
    <col min="16" max="16384" width="9.6640625" style="1"/>
  </cols>
  <sheetData>
    <row r="1" spans="1:15" ht="15.75">
      <c r="A1" s="4" t="s">
        <v>1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5" ht="18">
      <c r="A2" s="4" t="s">
        <v>2</v>
      </c>
      <c r="B2" s="3"/>
      <c r="C2" s="3"/>
      <c r="D2" s="3"/>
      <c r="E2" s="3"/>
      <c r="F2" s="5" t="s">
        <v>49</v>
      </c>
      <c r="G2" s="3"/>
      <c r="H2" s="3"/>
      <c r="I2" s="3"/>
      <c r="J2" s="3"/>
      <c r="K2" s="3"/>
      <c r="L2" s="3"/>
      <c r="M2" s="3"/>
      <c r="N2" s="3"/>
    </row>
    <row r="3" spans="1:15" ht="18">
      <c r="A3" s="4" t="s">
        <v>3</v>
      </c>
      <c r="B3" s="3"/>
      <c r="C3" s="3"/>
      <c r="D3" s="3"/>
      <c r="E3" s="3"/>
      <c r="F3" s="5" t="s">
        <v>50</v>
      </c>
      <c r="G3" s="3"/>
      <c r="H3" s="3"/>
      <c r="I3" s="3"/>
      <c r="J3" s="3"/>
      <c r="K3" s="3"/>
      <c r="L3" s="141"/>
      <c r="M3" s="3"/>
      <c r="N3" s="3"/>
    </row>
    <row r="4" spans="1:15" ht="18">
      <c r="A4" s="3"/>
      <c r="B4" s="3"/>
      <c r="C4" s="3"/>
      <c r="D4" s="3"/>
      <c r="E4" s="3"/>
      <c r="F4" s="5" t="s">
        <v>51</v>
      </c>
      <c r="G4" s="3"/>
      <c r="H4" s="3"/>
      <c r="I4" s="3"/>
      <c r="J4" s="3"/>
      <c r="K4" s="3"/>
      <c r="L4" s="3"/>
      <c r="M4" s="3"/>
      <c r="N4" s="3"/>
    </row>
    <row r="5" spans="1:15" ht="30">
      <c r="A5" s="3"/>
      <c r="B5" s="3"/>
      <c r="C5" s="3"/>
      <c r="D5" s="6" t="s">
        <v>41</v>
      </c>
      <c r="E5" s="3"/>
      <c r="F5" s="3"/>
      <c r="G5" s="3"/>
      <c r="H5" s="3"/>
      <c r="I5" s="3"/>
      <c r="J5" s="3"/>
      <c r="K5" s="3"/>
      <c r="L5" s="3"/>
      <c r="M5" s="3"/>
      <c r="N5" s="3"/>
    </row>
    <row r="6" spans="1:1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7"/>
    </row>
    <row r="7" spans="1:15" ht="18">
      <c r="A7" s="8" t="s">
        <v>4</v>
      </c>
      <c r="B7" s="2" t="s">
        <v>108</v>
      </c>
      <c r="C7" s="2"/>
      <c r="D7" s="2"/>
      <c r="E7" s="2"/>
      <c r="F7" s="2"/>
      <c r="G7" s="8" t="s">
        <v>56</v>
      </c>
      <c r="H7" s="2"/>
      <c r="I7" s="2" t="s">
        <v>112</v>
      </c>
      <c r="J7" s="2"/>
      <c r="K7" s="2"/>
      <c r="L7" s="2"/>
      <c r="M7" s="2"/>
      <c r="N7" s="2"/>
      <c r="O7" s="7"/>
    </row>
    <row r="8" spans="1:15" ht="18">
      <c r="A8" s="10" t="s">
        <v>5</v>
      </c>
      <c r="B8" s="11" t="s">
        <v>26</v>
      </c>
      <c r="C8" s="11"/>
      <c r="D8" s="11"/>
      <c r="E8" s="11"/>
      <c r="F8" s="11"/>
      <c r="G8" s="10" t="s">
        <v>57</v>
      </c>
      <c r="H8" s="11"/>
      <c r="I8" s="11"/>
      <c r="J8" s="11"/>
      <c r="K8" s="239">
        <v>21422</v>
      </c>
      <c r="L8" s="11"/>
      <c r="M8" s="10" t="s">
        <v>77</v>
      </c>
      <c r="N8" s="112">
        <v>2023</v>
      </c>
      <c r="O8" s="7"/>
    </row>
    <row r="9" spans="1:15" ht="18">
      <c r="A9" s="10" t="s">
        <v>6</v>
      </c>
      <c r="B9" s="11" t="s">
        <v>109</v>
      </c>
      <c r="C9" s="11"/>
      <c r="D9" s="11"/>
      <c r="E9" s="11"/>
      <c r="F9" s="11"/>
      <c r="G9" s="10" t="s">
        <v>58</v>
      </c>
      <c r="H9" s="11"/>
      <c r="I9" s="11" t="s">
        <v>0</v>
      </c>
      <c r="J9" s="11"/>
      <c r="K9" s="11"/>
      <c r="L9" s="11"/>
      <c r="M9" s="11"/>
      <c r="N9" s="11"/>
      <c r="O9" s="7"/>
    </row>
    <row r="10" spans="1:15">
      <c r="A10" s="14" t="s">
        <v>7</v>
      </c>
      <c r="B10" s="14" t="s">
        <v>28</v>
      </c>
      <c r="C10" s="14" t="s">
        <v>37</v>
      </c>
      <c r="D10" s="14" t="s">
        <v>111</v>
      </c>
      <c r="E10" s="14" t="s">
        <v>46</v>
      </c>
      <c r="F10" s="14" t="s">
        <v>52</v>
      </c>
      <c r="G10" s="14" t="s">
        <v>59</v>
      </c>
      <c r="H10" s="14" t="s">
        <v>61</v>
      </c>
      <c r="I10" s="14" t="s">
        <v>64</v>
      </c>
      <c r="J10" s="14" t="s">
        <v>70</v>
      </c>
      <c r="K10" s="14" t="s">
        <v>71</v>
      </c>
      <c r="L10" s="14" t="s">
        <v>75</v>
      </c>
      <c r="M10" s="14" t="s">
        <v>78</v>
      </c>
      <c r="N10" s="14" t="s">
        <v>79</v>
      </c>
      <c r="O10" s="16"/>
    </row>
    <row r="11" spans="1:15" ht="15.75" thickTop="1">
      <c r="A11" s="17"/>
      <c r="B11" s="17"/>
      <c r="C11" s="17" t="s">
        <v>38</v>
      </c>
      <c r="D11" s="17" t="s">
        <v>43</v>
      </c>
      <c r="E11" s="17"/>
      <c r="F11" s="17"/>
      <c r="G11" s="17"/>
      <c r="H11" s="17"/>
      <c r="I11" s="17"/>
      <c r="J11" s="17"/>
      <c r="K11" s="17"/>
      <c r="L11" s="18"/>
      <c r="M11" s="18"/>
      <c r="N11" s="17"/>
      <c r="O11" s="16"/>
    </row>
    <row r="12" spans="1:15">
      <c r="A12" s="21"/>
      <c r="B12" s="22" t="s">
        <v>29</v>
      </c>
      <c r="C12" s="22" t="s">
        <v>30</v>
      </c>
      <c r="D12" s="22" t="s">
        <v>44</v>
      </c>
      <c r="E12" s="22" t="s">
        <v>47</v>
      </c>
      <c r="F12" s="22" t="s">
        <v>53</v>
      </c>
      <c r="G12" s="22" t="s">
        <v>53</v>
      </c>
      <c r="H12" s="22" t="s">
        <v>43</v>
      </c>
      <c r="I12" s="22" t="s">
        <v>65</v>
      </c>
      <c r="J12" s="22" t="s">
        <v>65</v>
      </c>
      <c r="K12" s="22" t="s">
        <v>72</v>
      </c>
      <c r="L12" s="23"/>
      <c r="M12" s="23"/>
      <c r="N12" s="48" t="s">
        <v>85</v>
      </c>
      <c r="O12" s="57"/>
    </row>
    <row r="13" spans="1:15">
      <c r="A13" s="22" t="s">
        <v>8</v>
      </c>
      <c r="B13" s="48" t="s">
        <v>30</v>
      </c>
      <c r="C13" s="22" t="s">
        <v>110</v>
      </c>
      <c r="D13" s="22" t="s">
        <v>45</v>
      </c>
      <c r="E13" s="22" t="s">
        <v>48</v>
      </c>
      <c r="F13" s="22" t="s">
        <v>54</v>
      </c>
      <c r="G13" s="22" t="s">
        <v>54</v>
      </c>
      <c r="H13" s="22" t="s">
        <v>44</v>
      </c>
      <c r="I13" s="22" t="s">
        <v>55</v>
      </c>
      <c r="J13" s="22" t="s">
        <v>60</v>
      </c>
      <c r="K13" s="26" t="s">
        <v>73</v>
      </c>
      <c r="L13" s="26" t="s">
        <v>30</v>
      </c>
      <c r="M13" s="26"/>
      <c r="N13" s="22" t="s">
        <v>80</v>
      </c>
      <c r="O13" s="16"/>
    </row>
    <row r="14" spans="1:15">
      <c r="A14" s="22"/>
      <c r="B14" s="22" t="s">
        <v>32</v>
      </c>
      <c r="C14" s="22" t="s">
        <v>40</v>
      </c>
      <c r="D14" s="22" t="s">
        <v>32</v>
      </c>
      <c r="E14" s="22"/>
      <c r="F14" s="22" t="s">
        <v>55</v>
      </c>
      <c r="G14" s="22" t="s">
        <v>60</v>
      </c>
      <c r="H14" s="22" t="s">
        <v>62</v>
      </c>
      <c r="I14" s="21"/>
      <c r="J14" s="22"/>
      <c r="K14" s="22" t="s">
        <v>74</v>
      </c>
      <c r="L14" s="22" t="s">
        <v>76</v>
      </c>
      <c r="M14" s="22" t="s">
        <v>21</v>
      </c>
      <c r="N14" s="22" t="s">
        <v>81</v>
      </c>
      <c r="O14" s="16"/>
    </row>
    <row r="15" spans="1:15">
      <c r="A15" s="29" t="s">
        <v>9</v>
      </c>
      <c r="B15" s="103">
        <v>0</v>
      </c>
      <c r="C15" s="103">
        <v>0</v>
      </c>
      <c r="D15" s="103">
        <v>0</v>
      </c>
      <c r="E15" s="31">
        <f t="shared" ref="E15:E26" si="0">B15+C15-D15</f>
        <v>0</v>
      </c>
      <c r="F15" s="103">
        <v>0</v>
      </c>
      <c r="G15" s="31">
        <f t="shared" ref="G15:G27" si="1">E15-F15-H15-K15</f>
        <v>0</v>
      </c>
      <c r="H15" s="103">
        <v>0</v>
      </c>
      <c r="I15" s="103">
        <v>0</v>
      </c>
      <c r="J15" s="31">
        <f t="shared" ref="J15:J27" si="2">H15-I15-L15</f>
        <v>0</v>
      </c>
      <c r="K15" s="103">
        <v>0</v>
      </c>
      <c r="L15" s="103">
        <v>0</v>
      </c>
      <c r="M15" s="31">
        <f t="shared" ref="M15:M26" si="3">SUM(K15:L15)</f>
        <v>0</v>
      </c>
      <c r="N15" s="29">
        <f t="shared" ref="N15:N26" si="4">ROUND(+M15/$K$8,3)</f>
        <v>0</v>
      </c>
      <c r="O15" s="16"/>
    </row>
    <row r="16" spans="1:15">
      <c r="A16" s="29" t="s">
        <v>10</v>
      </c>
      <c r="B16" s="103">
        <v>0</v>
      </c>
      <c r="C16" s="103">
        <v>0</v>
      </c>
      <c r="D16" s="103">
        <v>0</v>
      </c>
      <c r="E16" s="31">
        <f t="shared" si="0"/>
        <v>0</v>
      </c>
      <c r="F16" s="103">
        <v>0</v>
      </c>
      <c r="G16" s="31">
        <f t="shared" si="1"/>
        <v>0</v>
      </c>
      <c r="H16" s="103">
        <v>0</v>
      </c>
      <c r="I16" s="103">
        <v>0</v>
      </c>
      <c r="J16" s="31">
        <f t="shared" si="2"/>
        <v>0</v>
      </c>
      <c r="K16" s="103">
        <v>0</v>
      </c>
      <c r="L16" s="103">
        <v>0</v>
      </c>
      <c r="M16" s="31">
        <f t="shared" si="3"/>
        <v>0</v>
      </c>
      <c r="N16" s="29">
        <f t="shared" si="4"/>
        <v>0</v>
      </c>
      <c r="O16" s="16"/>
    </row>
    <row r="17" spans="1:15">
      <c r="A17" s="29" t="s">
        <v>11</v>
      </c>
      <c r="B17" s="103">
        <v>0</v>
      </c>
      <c r="C17" s="103">
        <v>0</v>
      </c>
      <c r="D17" s="103">
        <v>0</v>
      </c>
      <c r="E17" s="31">
        <f t="shared" si="0"/>
        <v>0</v>
      </c>
      <c r="F17" s="103">
        <v>0</v>
      </c>
      <c r="G17" s="31">
        <f t="shared" si="1"/>
        <v>0</v>
      </c>
      <c r="H17" s="103">
        <v>0</v>
      </c>
      <c r="I17" s="103">
        <v>0</v>
      </c>
      <c r="J17" s="31">
        <f t="shared" si="2"/>
        <v>0</v>
      </c>
      <c r="K17" s="103">
        <v>0</v>
      </c>
      <c r="L17" s="103">
        <v>0</v>
      </c>
      <c r="M17" s="31">
        <f t="shared" si="3"/>
        <v>0</v>
      </c>
      <c r="N17" s="29">
        <f t="shared" si="4"/>
        <v>0</v>
      </c>
      <c r="O17" s="16"/>
    </row>
    <row r="18" spans="1:15">
      <c r="A18" s="29" t="s">
        <v>12</v>
      </c>
      <c r="B18" s="103">
        <v>946</v>
      </c>
      <c r="C18" s="103">
        <v>0</v>
      </c>
      <c r="D18" s="103">
        <v>0</v>
      </c>
      <c r="E18" s="31">
        <f t="shared" si="0"/>
        <v>946</v>
      </c>
      <c r="F18" s="103">
        <v>42</v>
      </c>
      <c r="G18" s="31">
        <f t="shared" si="1"/>
        <v>904</v>
      </c>
      <c r="H18" s="103">
        <v>0</v>
      </c>
      <c r="I18" s="103">
        <v>0</v>
      </c>
      <c r="J18" s="31">
        <f t="shared" si="2"/>
        <v>0</v>
      </c>
      <c r="K18" s="103">
        <v>0</v>
      </c>
      <c r="L18" s="103">
        <v>0</v>
      </c>
      <c r="M18" s="31">
        <f t="shared" si="3"/>
        <v>0</v>
      </c>
      <c r="N18" s="29">
        <f t="shared" si="4"/>
        <v>0</v>
      </c>
      <c r="O18" s="16"/>
    </row>
    <row r="19" spans="1:15">
      <c r="A19" s="29" t="s">
        <v>13</v>
      </c>
      <c r="B19" s="168">
        <v>4838</v>
      </c>
      <c r="C19" s="168">
        <v>0</v>
      </c>
      <c r="D19" s="168">
        <v>0</v>
      </c>
      <c r="E19" s="31">
        <f t="shared" si="0"/>
        <v>4838</v>
      </c>
      <c r="F19" s="103">
        <v>1427</v>
      </c>
      <c r="G19" s="31">
        <f t="shared" si="1"/>
        <v>3238</v>
      </c>
      <c r="H19" s="103">
        <v>163</v>
      </c>
      <c r="I19" s="103">
        <v>0</v>
      </c>
      <c r="J19" s="31">
        <f t="shared" si="2"/>
        <v>0</v>
      </c>
      <c r="K19" s="103">
        <v>10</v>
      </c>
      <c r="L19" s="103">
        <v>163</v>
      </c>
      <c r="M19" s="31">
        <f t="shared" si="3"/>
        <v>173</v>
      </c>
      <c r="N19" s="29">
        <f t="shared" si="4"/>
        <v>8.0000000000000002E-3</v>
      </c>
      <c r="O19" s="16"/>
    </row>
    <row r="20" spans="1:15">
      <c r="A20" s="29" t="s">
        <v>14</v>
      </c>
      <c r="B20" s="168">
        <v>7645</v>
      </c>
      <c r="C20" s="168">
        <v>0</v>
      </c>
      <c r="D20" s="168">
        <v>0</v>
      </c>
      <c r="E20" s="31">
        <f t="shared" si="0"/>
        <v>7645</v>
      </c>
      <c r="F20" s="103">
        <v>1918</v>
      </c>
      <c r="G20" s="31">
        <f t="shared" si="1"/>
        <v>3376</v>
      </c>
      <c r="H20" s="103">
        <v>2097</v>
      </c>
      <c r="I20" s="103">
        <v>0</v>
      </c>
      <c r="J20" s="31">
        <f t="shared" si="2"/>
        <v>0</v>
      </c>
      <c r="K20" s="103">
        <v>254</v>
      </c>
      <c r="L20" s="103">
        <v>2097</v>
      </c>
      <c r="M20" s="31">
        <f t="shared" si="3"/>
        <v>2351</v>
      </c>
      <c r="N20" s="29">
        <f t="shared" si="4"/>
        <v>0.11</v>
      </c>
      <c r="O20" s="16"/>
    </row>
    <row r="21" spans="1:15">
      <c r="A21" s="29" t="s">
        <v>15</v>
      </c>
      <c r="B21" s="168">
        <v>14037</v>
      </c>
      <c r="C21" s="168">
        <v>0</v>
      </c>
      <c r="D21" s="168">
        <v>0</v>
      </c>
      <c r="E21" s="31">
        <f t="shared" si="0"/>
        <v>14037</v>
      </c>
      <c r="F21" s="103">
        <v>2889</v>
      </c>
      <c r="G21" s="31">
        <f t="shared" si="1"/>
        <v>3496</v>
      </c>
      <c r="H21" s="103">
        <v>6766</v>
      </c>
      <c r="I21" s="103">
        <v>0</v>
      </c>
      <c r="J21" s="31">
        <f t="shared" si="2"/>
        <v>0</v>
      </c>
      <c r="K21" s="103">
        <v>886</v>
      </c>
      <c r="L21" s="103">
        <v>6766</v>
      </c>
      <c r="M21" s="31">
        <f t="shared" si="3"/>
        <v>7652</v>
      </c>
      <c r="N21" s="29">
        <f t="shared" si="4"/>
        <v>0.35699999999999998</v>
      </c>
      <c r="O21" s="16"/>
    </row>
    <row r="22" spans="1:15">
      <c r="A22" s="29" t="s">
        <v>16</v>
      </c>
      <c r="B22" s="168">
        <v>16683</v>
      </c>
      <c r="C22" s="168">
        <v>0</v>
      </c>
      <c r="D22" s="168">
        <v>0</v>
      </c>
      <c r="E22" s="31">
        <f t="shared" si="0"/>
        <v>16683</v>
      </c>
      <c r="F22" s="103">
        <v>3914</v>
      </c>
      <c r="G22" s="31">
        <f t="shared" si="1"/>
        <v>3334</v>
      </c>
      <c r="H22" s="103">
        <v>8203</v>
      </c>
      <c r="I22" s="103">
        <v>0</v>
      </c>
      <c r="J22" s="31">
        <f t="shared" si="2"/>
        <v>0</v>
      </c>
      <c r="K22" s="103">
        <v>1232</v>
      </c>
      <c r="L22" s="103">
        <v>8203</v>
      </c>
      <c r="M22" s="31">
        <f t="shared" si="3"/>
        <v>9435</v>
      </c>
      <c r="N22" s="29">
        <f t="shared" si="4"/>
        <v>0.44</v>
      </c>
      <c r="O22" s="16"/>
    </row>
    <row r="23" spans="1:15">
      <c r="A23" s="29" t="s">
        <v>17</v>
      </c>
      <c r="B23" s="168">
        <v>8976</v>
      </c>
      <c r="C23" s="168">
        <v>0</v>
      </c>
      <c r="D23" s="168">
        <v>0</v>
      </c>
      <c r="E23" s="31">
        <f t="shared" si="0"/>
        <v>8976</v>
      </c>
      <c r="F23" s="103">
        <v>3118</v>
      </c>
      <c r="G23" s="31">
        <f t="shared" si="1"/>
        <v>1398</v>
      </c>
      <c r="H23" s="103">
        <v>3726</v>
      </c>
      <c r="I23" s="103">
        <v>0</v>
      </c>
      <c r="J23" s="31">
        <f t="shared" si="2"/>
        <v>0</v>
      </c>
      <c r="K23" s="103">
        <v>734</v>
      </c>
      <c r="L23" s="103">
        <v>3726</v>
      </c>
      <c r="M23" s="31">
        <f t="shared" si="3"/>
        <v>4460</v>
      </c>
      <c r="N23" s="29">
        <f t="shared" si="4"/>
        <v>0.20799999999999999</v>
      </c>
      <c r="O23" s="16"/>
    </row>
    <row r="24" spans="1:15">
      <c r="A24" s="29" t="s">
        <v>18</v>
      </c>
      <c r="B24" s="103">
        <v>0</v>
      </c>
      <c r="C24" s="103">
        <v>0</v>
      </c>
      <c r="D24" s="103">
        <v>0</v>
      </c>
      <c r="E24" s="31">
        <f t="shared" si="0"/>
        <v>0</v>
      </c>
      <c r="F24" s="103">
        <v>0</v>
      </c>
      <c r="G24" s="31">
        <f t="shared" si="1"/>
        <v>0</v>
      </c>
      <c r="H24" s="103">
        <v>0</v>
      </c>
      <c r="I24" s="103">
        <v>0</v>
      </c>
      <c r="J24" s="31">
        <f t="shared" si="2"/>
        <v>0</v>
      </c>
      <c r="K24" s="103">
        <v>0</v>
      </c>
      <c r="L24" s="103">
        <v>0</v>
      </c>
      <c r="M24" s="31">
        <f t="shared" si="3"/>
        <v>0</v>
      </c>
      <c r="N24" s="29">
        <f t="shared" si="4"/>
        <v>0</v>
      </c>
      <c r="O24" s="16"/>
    </row>
    <row r="25" spans="1:15">
      <c r="A25" s="29" t="s">
        <v>19</v>
      </c>
      <c r="B25" s="103">
        <v>0</v>
      </c>
      <c r="C25" s="103">
        <v>0</v>
      </c>
      <c r="D25" s="103">
        <v>0</v>
      </c>
      <c r="E25" s="31">
        <f t="shared" si="0"/>
        <v>0</v>
      </c>
      <c r="F25" s="103">
        <v>0</v>
      </c>
      <c r="G25" s="31">
        <f t="shared" si="1"/>
        <v>0</v>
      </c>
      <c r="H25" s="103">
        <v>0</v>
      </c>
      <c r="I25" s="103">
        <v>0</v>
      </c>
      <c r="J25" s="31">
        <f t="shared" si="2"/>
        <v>0</v>
      </c>
      <c r="K25" s="103">
        <v>0</v>
      </c>
      <c r="L25" s="103">
        <v>0</v>
      </c>
      <c r="M25" s="31">
        <f t="shared" si="3"/>
        <v>0</v>
      </c>
      <c r="N25" s="29">
        <f t="shared" si="4"/>
        <v>0</v>
      </c>
      <c r="O25" s="16"/>
    </row>
    <row r="26" spans="1:15">
      <c r="A26" s="29" t="s">
        <v>20</v>
      </c>
      <c r="B26" s="103">
        <v>0</v>
      </c>
      <c r="C26" s="103">
        <v>0</v>
      </c>
      <c r="D26" s="103">
        <v>0</v>
      </c>
      <c r="E26" s="31">
        <f t="shared" si="0"/>
        <v>0</v>
      </c>
      <c r="F26" s="103">
        <v>0</v>
      </c>
      <c r="G26" s="31">
        <f t="shared" si="1"/>
        <v>0</v>
      </c>
      <c r="H26" s="103">
        <v>0</v>
      </c>
      <c r="I26" s="103">
        <v>0</v>
      </c>
      <c r="J26" s="31">
        <f t="shared" si="2"/>
        <v>0</v>
      </c>
      <c r="K26" s="103">
        <v>0</v>
      </c>
      <c r="L26" s="103">
        <v>0</v>
      </c>
      <c r="M26" s="31">
        <f t="shared" si="3"/>
        <v>0</v>
      </c>
      <c r="N26" s="29">
        <f t="shared" si="4"/>
        <v>0</v>
      </c>
      <c r="O26" s="16"/>
    </row>
    <row r="27" spans="1:15" ht="15.75" thickBot="1">
      <c r="A27" s="29" t="s">
        <v>21</v>
      </c>
      <c r="B27" s="31">
        <f>SUM(B15:B26)</f>
        <v>53125</v>
      </c>
      <c r="C27" s="31">
        <f>SUM(C15:C26)</f>
        <v>0</v>
      </c>
      <c r="D27" s="31">
        <f>SUM(D15:D26)</f>
        <v>0</v>
      </c>
      <c r="E27" s="31">
        <f>SUM(E15:E26)</f>
        <v>53125</v>
      </c>
      <c r="F27" s="115">
        <f>SUM(F15:F26)</f>
        <v>13308</v>
      </c>
      <c r="G27" s="31">
        <f t="shared" si="1"/>
        <v>15746</v>
      </c>
      <c r="H27" s="31">
        <f>SUM(H15:H26)</f>
        <v>20955</v>
      </c>
      <c r="I27" s="31">
        <f>SUM(I15:I26)</f>
        <v>0</v>
      </c>
      <c r="J27" s="31">
        <f t="shared" si="2"/>
        <v>0</v>
      </c>
      <c r="K27" s="31">
        <f>SUM(K15:K26)</f>
        <v>3116</v>
      </c>
      <c r="L27" s="31">
        <f>SUM(L15:L26)</f>
        <v>20955</v>
      </c>
      <c r="M27" s="31">
        <f>SUM(M15:M26)</f>
        <v>24071</v>
      </c>
      <c r="N27" s="121">
        <f>SUM(N15:N26)</f>
        <v>1.123</v>
      </c>
      <c r="O27" s="16"/>
    </row>
    <row r="28" spans="1:15" ht="15.75" thickTop="1">
      <c r="A28" s="14" t="s">
        <v>102</v>
      </c>
      <c r="B28" s="35" t="s">
        <v>0</v>
      </c>
      <c r="C28" s="35" t="s">
        <v>0</v>
      </c>
      <c r="D28" s="35" t="s">
        <v>0</v>
      </c>
      <c r="E28" s="35">
        <f t="shared" ref="E28:M28" si="5">ROUND(+E27/$K$8,2)</f>
        <v>2.48</v>
      </c>
      <c r="F28" s="35">
        <f t="shared" si="5"/>
        <v>0.62</v>
      </c>
      <c r="G28" s="35">
        <f t="shared" si="5"/>
        <v>0.74</v>
      </c>
      <c r="H28" s="35">
        <f t="shared" si="5"/>
        <v>0.98</v>
      </c>
      <c r="I28" s="35">
        <f t="shared" si="5"/>
        <v>0</v>
      </c>
      <c r="J28" s="35">
        <f t="shared" si="5"/>
        <v>0</v>
      </c>
      <c r="K28" s="35">
        <f t="shared" si="5"/>
        <v>0.15</v>
      </c>
      <c r="L28" s="35">
        <f t="shared" si="5"/>
        <v>0.98</v>
      </c>
      <c r="M28" s="35">
        <f t="shared" si="5"/>
        <v>1.1200000000000001</v>
      </c>
      <c r="N28" s="14"/>
      <c r="O28" s="16"/>
    </row>
    <row r="29" spans="1:15">
      <c r="A29" s="29" t="s">
        <v>23</v>
      </c>
      <c r="B29" s="38" t="s">
        <v>0</v>
      </c>
      <c r="C29" s="38" t="s">
        <v>0</v>
      </c>
      <c r="D29" s="38" t="s">
        <v>0</v>
      </c>
      <c r="E29" s="38">
        <f>E27/$E$27*100</f>
        <v>100</v>
      </c>
      <c r="F29" s="38">
        <f t="shared" ref="F29:M29" si="6">ROUND(+F27/$E$27*100,1)</f>
        <v>25.1</v>
      </c>
      <c r="G29" s="38">
        <f t="shared" si="6"/>
        <v>29.6</v>
      </c>
      <c r="H29" s="38">
        <f t="shared" si="6"/>
        <v>39.4</v>
      </c>
      <c r="I29" s="38">
        <f t="shared" si="6"/>
        <v>0</v>
      </c>
      <c r="J29" s="38">
        <f t="shared" si="6"/>
        <v>0</v>
      </c>
      <c r="K29" s="38">
        <f t="shared" si="6"/>
        <v>5.9</v>
      </c>
      <c r="L29" s="38">
        <f t="shared" si="6"/>
        <v>39.4</v>
      </c>
      <c r="M29" s="38">
        <f t="shared" si="6"/>
        <v>45.3</v>
      </c>
      <c r="N29" s="29"/>
      <c r="O29" s="16"/>
    </row>
    <row r="30" spans="1:15">
      <c r="A30" s="40"/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</row>
    <row r="31" spans="1:15">
      <c r="A31" s="23" t="s">
        <v>24</v>
      </c>
      <c r="B31" s="23" t="s">
        <v>33</v>
      </c>
      <c r="C31" s="3"/>
      <c r="D31" s="3"/>
      <c r="E31" s="3"/>
      <c r="F31" s="3"/>
      <c r="G31" s="3"/>
      <c r="H31" s="3"/>
      <c r="I31" s="23" t="s">
        <v>66</v>
      </c>
      <c r="J31" s="3"/>
      <c r="K31" s="3"/>
      <c r="L31" s="3"/>
      <c r="M31" s="3"/>
      <c r="N31" s="3"/>
    </row>
    <row r="32" spans="1:15">
      <c r="A32" s="23"/>
      <c r="B32" s="23" t="s">
        <v>34</v>
      </c>
      <c r="C32" s="3"/>
      <c r="D32" s="3"/>
      <c r="E32" s="3"/>
      <c r="F32" s="3"/>
      <c r="G32" s="3"/>
      <c r="H32" s="3"/>
      <c r="I32" s="23" t="s">
        <v>67</v>
      </c>
      <c r="J32" s="3"/>
      <c r="K32" s="3"/>
      <c r="L32" s="3"/>
      <c r="M32" s="3"/>
      <c r="N32" s="3"/>
    </row>
    <row r="33" spans="1:15">
      <c r="A33" s="23"/>
      <c r="B33" s="23" t="s">
        <v>35</v>
      </c>
      <c r="C33" s="3"/>
      <c r="D33" s="3"/>
      <c r="E33" s="3"/>
      <c r="F33" s="3"/>
      <c r="G33" s="3"/>
      <c r="H33" s="3"/>
      <c r="I33" s="23" t="s">
        <v>68</v>
      </c>
      <c r="J33" s="3"/>
      <c r="K33" s="3"/>
      <c r="L33" s="3"/>
      <c r="M33" s="3"/>
      <c r="N33" s="3"/>
    </row>
    <row r="34" spans="1:15">
      <c r="A34" s="23"/>
      <c r="B34" s="23" t="s">
        <v>36</v>
      </c>
      <c r="C34" s="3"/>
      <c r="D34" s="3"/>
      <c r="E34" s="3"/>
      <c r="F34" s="3"/>
      <c r="G34" s="3"/>
      <c r="H34" s="3"/>
      <c r="I34" s="23" t="s">
        <v>69</v>
      </c>
      <c r="J34" s="3"/>
      <c r="K34" s="3"/>
      <c r="L34" s="3"/>
      <c r="M34" s="3"/>
      <c r="N34" s="3"/>
    </row>
    <row r="35" spans="1:15">
      <c r="A35" s="52"/>
      <c r="B35" s="2"/>
      <c r="C35" s="2" t="s">
        <v>0</v>
      </c>
      <c r="D35" s="2" t="s">
        <v>0</v>
      </c>
      <c r="E35" s="54" t="s">
        <v>0</v>
      </c>
      <c r="F35" s="2"/>
      <c r="G35" s="2"/>
      <c r="H35" s="3"/>
      <c r="I35" s="42" t="s">
        <v>0</v>
      </c>
      <c r="J35" s="3"/>
      <c r="K35" s="3"/>
      <c r="L35" s="3"/>
      <c r="M35" s="3"/>
      <c r="N35" s="3"/>
      <c r="O35" s="43"/>
    </row>
    <row r="36" spans="1:15">
      <c r="A36" s="52"/>
      <c r="B36" s="2"/>
      <c r="C36" s="2" t="s">
        <v>0</v>
      </c>
      <c r="D36" s="2" t="s">
        <v>0</v>
      </c>
      <c r="E36" s="54" t="s">
        <v>0</v>
      </c>
      <c r="F36" s="2"/>
      <c r="G36" s="2"/>
      <c r="H36" s="3"/>
      <c r="I36" s="42" t="s">
        <v>0</v>
      </c>
      <c r="J36" s="3"/>
      <c r="K36" s="3"/>
      <c r="L36" s="3"/>
      <c r="M36" s="3"/>
      <c r="N36" s="3"/>
    </row>
    <row r="37" spans="1:15">
      <c r="A37" s="7"/>
      <c r="C37" s="58" t="s">
        <v>0</v>
      </c>
      <c r="D37" s="58" t="s">
        <v>0</v>
      </c>
      <c r="E37" s="59" t="s">
        <v>0</v>
      </c>
    </row>
  </sheetData>
  <phoneticPr fontId="0" type="noConversion"/>
  <pageMargins left="0.5" right="0.5" top="0.5" bottom="0.5" header="0" footer="0"/>
  <pageSetup scale="84" orientation="landscape" r:id="rId1"/>
  <headerFooter alignWithMargins="0"/>
  <rowBreaks count="1" manualBreakCount="1">
    <brk id="34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pageSetUpPr fitToPage="1"/>
  </sheetPr>
  <dimension ref="A1:O38"/>
  <sheetViews>
    <sheetView showOutlineSymbols="0" zoomScale="87" zoomScaleNormal="87" workbookViewId="0">
      <selection activeCell="R37" sqref="R37"/>
    </sheetView>
  </sheetViews>
  <sheetFormatPr defaultColWidth="9.6640625" defaultRowHeight="15"/>
  <cols>
    <col min="1" max="1" width="15.6640625" style="72" customWidth="1"/>
    <col min="2" max="3" width="7.6640625" style="72" customWidth="1"/>
    <col min="4" max="4" width="8.109375" style="72" customWidth="1"/>
    <col min="5" max="5" width="7.6640625" style="72" customWidth="1"/>
    <col min="6" max="6" width="8.6640625" style="72" customWidth="1"/>
    <col min="7" max="10" width="7.6640625" style="72" customWidth="1"/>
    <col min="11" max="11" width="8.109375" style="72" customWidth="1"/>
    <col min="12" max="14" width="7.6640625" style="72" customWidth="1"/>
    <col min="15" max="15" width="4.77734375" style="72" customWidth="1"/>
    <col min="16" max="16384" width="9.6640625" style="72"/>
  </cols>
  <sheetData>
    <row r="1" spans="1:15">
      <c r="A1" s="68" t="s">
        <v>0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</row>
    <row r="2" spans="1:15" ht="15.75">
      <c r="A2" s="73" t="s">
        <v>1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</row>
    <row r="3" spans="1:15" ht="18">
      <c r="A3" s="73" t="s">
        <v>2</v>
      </c>
      <c r="B3" s="68"/>
      <c r="C3" s="68"/>
      <c r="D3" s="68"/>
      <c r="E3" s="68"/>
      <c r="F3" s="74" t="s">
        <v>49</v>
      </c>
      <c r="G3" s="68"/>
      <c r="H3" s="68"/>
      <c r="I3" s="68"/>
      <c r="J3" s="68"/>
      <c r="K3" s="68"/>
      <c r="L3" s="68"/>
      <c r="M3" s="68"/>
      <c r="N3" s="68"/>
    </row>
    <row r="4" spans="1:15" ht="18">
      <c r="A4" s="73" t="s">
        <v>3</v>
      </c>
      <c r="B4" s="68"/>
      <c r="C4" s="68"/>
      <c r="D4" s="68"/>
      <c r="E4" s="68"/>
      <c r="F4" s="74" t="s">
        <v>50</v>
      </c>
      <c r="G4" s="68"/>
      <c r="H4" s="68"/>
      <c r="I4" s="68"/>
      <c r="J4" s="68"/>
      <c r="K4" s="68"/>
      <c r="L4" s="140"/>
      <c r="M4" s="68"/>
      <c r="N4" s="68"/>
    </row>
    <row r="5" spans="1:15" ht="18">
      <c r="A5" s="68"/>
      <c r="B5" s="68"/>
      <c r="C5" s="68"/>
      <c r="D5" s="68"/>
      <c r="E5" s="68"/>
      <c r="F5" s="74" t="s">
        <v>51</v>
      </c>
      <c r="G5" s="68"/>
      <c r="H5" s="68"/>
      <c r="I5" s="68"/>
      <c r="J5" s="68"/>
      <c r="K5" s="68"/>
      <c r="L5" s="68"/>
      <c r="M5" s="68"/>
      <c r="N5" s="68"/>
    </row>
    <row r="6" spans="1:15" ht="30">
      <c r="A6" s="68"/>
      <c r="B6" s="68"/>
      <c r="C6" s="68"/>
      <c r="D6" s="75" t="s">
        <v>41</v>
      </c>
      <c r="E6" s="68"/>
      <c r="F6" s="68"/>
      <c r="G6" s="68"/>
      <c r="H6" s="68"/>
      <c r="I6" s="68"/>
      <c r="J6" s="68"/>
      <c r="K6" s="68"/>
      <c r="L6" s="68"/>
      <c r="M6" s="68"/>
      <c r="N6" s="68"/>
    </row>
    <row r="7" spans="1:15">
      <c r="A7" s="68"/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</row>
    <row r="8" spans="1:15" ht="18">
      <c r="A8" s="76" t="s">
        <v>4</v>
      </c>
      <c r="B8" s="68" t="s">
        <v>173</v>
      </c>
      <c r="C8" s="68"/>
      <c r="D8" s="68"/>
      <c r="E8" s="68"/>
      <c r="F8" s="68"/>
      <c r="G8" s="76" t="s">
        <v>56</v>
      </c>
      <c r="H8" s="68"/>
      <c r="I8" s="68" t="s">
        <v>112</v>
      </c>
      <c r="J8" s="68"/>
      <c r="K8" s="68"/>
      <c r="L8" s="68"/>
      <c r="M8" s="68"/>
      <c r="N8" s="68"/>
    </row>
    <row r="9" spans="1:15" ht="18">
      <c r="A9" s="77" t="s">
        <v>5</v>
      </c>
      <c r="B9" s="78" t="s">
        <v>26</v>
      </c>
      <c r="C9" s="78"/>
      <c r="D9" s="78"/>
      <c r="E9" s="78"/>
      <c r="F9" s="78"/>
      <c r="G9" s="77" t="s">
        <v>57</v>
      </c>
      <c r="H9" s="78"/>
      <c r="I9" s="78"/>
      <c r="J9" s="78"/>
      <c r="K9" s="171">
        <f>Fullerton!K8+mirdan!K9</f>
        <v>56110</v>
      </c>
      <c r="L9" s="78"/>
      <c r="M9" s="77" t="s">
        <v>77</v>
      </c>
      <c r="N9" s="113">
        <v>2023</v>
      </c>
    </row>
    <row r="10" spans="1:15" ht="18">
      <c r="A10" s="77" t="s">
        <v>6</v>
      </c>
      <c r="B10" s="78" t="s">
        <v>174</v>
      </c>
      <c r="C10" s="78"/>
      <c r="D10" s="78"/>
      <c r="E10" s="78"/>
      <c r="F10" s="78"/>
      <c r="G10" s="77" t="s">
        <v>58</v>
      </c>
      <c r="H10" s="78"/>
      <c r="I10" s="78" t="s">
        <v>0</v>
      </c>
      <c r="J10" s="78"/>
      <c r="K10" s="78"/>
      <c r="L10" s="78"/>
      <c r="M10" s="78"/>
      <c r="N10" s="78"/>
    </row>
    <row r="11" spans="1:15">
      <c r="A11" s="66" t="s">
        <v>7</v>
      </c>
      <c r="B11" s="66" t="s">
        <v>28</v>
      </c>
      <c r="C11" s="66" t="s">
        <v>37</v>
      </c>
      <c r="D11" s="66" t="s">
        <v>164</v>
      </c>
      <c r="E11" s="66" t="s">
        <v>46</v>
      </c>
      <c r="F11" s="66" t="s">
        <v>52</v>
      </c>
      <c r="G11" s="66" t="s">
        <v>59</v>
      </c>
      <c r="H11" s="66" t="s">
        <v>61</v>
      </c>
      <c r="I11" s="66" t="s">
        <v>64</v>
      </c>
      <c r="J11" s="66" t="s">
        <v>70</v>
      </c>
      <c r="K11" s="66" t="s">
        <v>71</v>
      </c>
      <c r="L11" s="66" t="s">
        <v>75</v>
      </c>
      <c r="M11" s="66" t="s">
        <v>78</v>
      </c>
      <c r="N11" s="66" t="s">
        <v>79</v>
      </c>
      <c r="O11" s="79"/>
    </row>
    <row r="12" spans="1:15">
      <c r="A12" s="80"/>
      <c r="B12" s="80" t="s">
        <v>0</v>
      </c>
      <c r="C12" s="80" t="s">
        <v>38</v>
      </c>
      <c r="D12" s="80" t="s">
        <v>43</v>
      </c>
      <c r="E12" s="80"/>
      <c r="F12" s="80"/>
      <c r="G12" s="80"/>
      <c r="H12" s="80"/>
      <c r="I12" s="80"/>
      <c r="J12" s="80"/>
      <c r="K12" s="80"/>
      <c r="L12" s="81"/>
      <c r="M12" s="81"/>
      <c r="N12" s="80"/>
      <c r="O12" s="79"/>
    </row>
    <row r="13" spans="1:15">
      <c r="A13" s="82"/>
      <c r="B13" s="83" t="s">
        <v>29</v>
      </c>
      <c r="C13" s="83" t="s">
        <v>30</v>
      </c>
      <c r="D13" s="83" t="s">
        <v>44</v>
      </c>
      <c r="E13" s="83" t="s">
        <v>47</v>
      </c>
      <c r="F13" s="83" t="s">
        <v>53</v>
      </c>
      <c r="G13" s="83" t="s">
        <v>53</v>
      </c>
      <c r="H13" s="83" t="s">
        <v>43</v>
      </c>
      <c r="I13" s="83" t="s">
        <v>65</v>
      </c>
      <c r="J13" s="83" t="s">
        <v>65</v>
      </c>
      <c r="K13" s="83" t="s">
        <v>72</v>
      </c>
      <c r="L13" s="69"/>
      <c r="M13" s="69"/>
      <c r="N13" s="83" t="s">
        <v>85</v>
      </c>
      <c r="O13" s="79"/>
    </row>
    <row r="14" spans="1:15">
      <c r="A14" s="83" t="s">
        <v>8</v>
      </c>
      <c r="B14" s="83" t="s">
        <v>30</v>
      </c>
      <c r="C14" s="83" t="s">
        <v>163</v>
      </c>
      <c r="D14" s="83" t="s">
        <v>45</v>
      </c>
      <c r="E14" s="83" t="s">
        <v>48</v>
      </c>
      <c r="F14" s="83" t="s">
        <v>54</v>
      </c>
      <c r="G14" s="83" t="s">
        <v>54</v>
      </c>
      <c r="H14" s="83" t="s">
        <v>44</v>
      </c>
      <c r="I14" s="83" t="s">
        <v>55</v>
      </c>
      <c r="J14" s="83" t="s">
        <v>60</v>
      </c>
      <c r="K14" s="84" t="s">
        <v>73</v>
      </c>
      <c r="L14" s="84" t="s">
        <v>30</v>
      </c>
      <c r="M14" s="84"/>
      <c r="N14" s="83" t="s">
        <v>80</v>
      </c>
      <c r="O14" s="79"/>
    </row>
    <row r="15" spans="1:15">
      <c r="A15" s="83"/>
      <c r="B15" s="83" t="s">
        <v>32</v>
      </c>
      <c r="C15" s="83" t="s">
        <v>54</v>
      </c>
      <c r="D15" s="83" t="s">
        <v>32</v>
      </c>
      <c r="E15" s="83"/>
      <c r="F15" s="83" t="s">
        <v>55</v>
      </c>
      <c r="G15" s="83" t="s">
        <v>60</v>
      </c>
      <c r="H15" s="83" t="s">
        <v>62</v>
      </c>
      <c r="I15" s="82"/>
      <c r="J15" s="83"/>
      <c r="K15" s="83" t="s">
        <v>74</v>
      </c>
      <c r="L15" s="83" t="s">
        <v>76</v>
      </c>
      <c r="M15" s="83" t="s">
        <v>21</v>
      </c>
      <c r="N15" s="83" t="s">
        <v>81</v>
      </c>
      <c r="O15" s="79"/>
    </row>
    <row r="16" spans="1:15">
      <c r="A16" s="65" t="s">
        <v>9</v>
      </c>
      <c r="B16" s="51">
        <f>mirdan!B16+Fullerton!B15</f>
        <v>0</v>
      </c>
      <c r="C16" s="51">
        <f>mirdan!C16+Fullerton!C15</f>
        <v>0</v>
      </c>
      <c r="D16" s="51">
        <f>mirdan!D16+Fullerton!D15</f>
        <v>0</v>
      </c>
      <c r="E16" s="31">
        <f>mirdan!E16+Fullerton!E15</f>
        <v>0</v>
      </c>
      <c r="F16" s="51">
        <f>mirdan!F16+Fullerton!F15</f>
        <v>0</v>
      </c>
      <c r="G16" s="31">
        <f>mirdan!G16+Fullerton!G15</f>
        <v>0</v>
      </c>
      <c r="H16" s="51">
        <f>mirdan!H16+Fullerton!H15</f>
        <v>0</v>
      </c>
      <c r="I16" s="51">
        <f>mirdan!I16+Fullerton!I15</f>
        <v>0</v>
      </c>
      <c r="J16" s="31">
        <f>mirdan!J16+Fullerton!J15</f>
        <v>0</v>
      </c>
      <c r="K16" s="51">
        <f>mirdan!K16+Fullerton!K15</f>
        <v>0</v>
      </c>
      <c r="L16" s="51">
        <f>mirdan!L16+Fullerton!L15</f>
        <v>0</v>
      </c>
      <c r="M16" s="31">
        <f t="shared" ref="M16:M27" si="0">SUM(K16:L16)</f>
        <v>0</v>
      </c>
      <c r="N16" s="65">
        <f t="shared" ref="N16:N28" si="1">ROUND(+M16/$K$9,3)</f>
        <v>0</v>
      </c>
      <c r="O16" s="79"/>
    </row>
    <row r="17" spans="1:15">
      <c r="A17" s="65" t="s">
        <v>10</v>
      </c>
      <c r="B17" s="51">
        <f>mirdan!B17+Fullerton!B16</f>
        <v>0</v>
      </c>
      <c r="C17" s="51">
        <f>mirdan!C17+Fullerton!C16</f>
        <v>0</v>
      </c>
      <c r="D17" s="51">
        <f>mirdan!D17+Fullerton!D16</f>
        <v>0</v>
      </c>
      <c r="E17" s="31">
        <f>mirdan!E17+Fullerton!E16</f>
        <v>0</v>
      </c>
      <c r="F17" s="51">
        <f>mirdan!F17+Fullerton!F16</f>
        <v>0</v>
      </c>
      <c r="G17" s="31">
        <f>mirdan!G17+Fullerton!G16</f>
        <v>0</v>
      </c>
      <c r="H17" s="51">
        <f>mirdan!H17+Fullerton!H16</f>
        <v>0</v>
      </c>
      <c r="I17" s="51">
        <f>mirdan!I17+Fullerton!I16</f>
        <v>0</v>
      </c>
      <c r="J17" s="31">
        <f>mirdan!J17+Fullerton!J16</f>
        <v>0</v>
      </c>
      <c r="K17" s="51">
        <f>mirdan!K17+Fullerton!K16</f>
        <v>0</v>
      </c>
      <c r="L17" s="51">
        <f>mirdan!L17+Fullerton!L16</f>
        <v>0</v>
      </c>
      <c r="M17" s="31">
        <f t="shared" si="0"/>
        <v>0</v>
      </c>
      <c r="N17" s="65">
        <f t="shared" si="1"/>
        <v>0</v>
      </c>
      <c r="O17" s="79"/>
    </row>
    <row r="18" spans="1:15">
      <c r="A18" s="65" t="s">
        <v>11</v>
      </c>
      <c r="B18" s="51">
        <f>mirdan!B18+Fullerton!B17</f>
        <v>0</v>
      </c>
      <c r="C18" s="51">
        <f>mirdan!C18+Fullerton!C17</f>
        <v>0</v>
      </c>
      <c r="D18" s="51">
        <f>mirdan!D18+Fullerton!D17</f>
        <v>0</v>
      </c>
      <c r="E18" s="31">
        <f>mirdan!E18+Fullerton!E17</f>
        <v>0</v>
      </c>
      <c r="F18" s="51">
        <f>mirdan!F18+Fullerton!F17</f>
        <v>0</v>
      </c>
      <c r="G18" s="31">
        <f>mirdan!G18+Fullerton!G17</f>
        <v>0</v>
      </c>
      <c r="H18" s="51">
        <f>mirdan!H18+Fullerton!H17</f>
        <v>0</v>
      </c>
      <c r="I18" s="51">
        <f>mirdan!I18+Fullerton!I17</f>
        <v>0</v>
      </c>
      <c r="J18" s="31">
        <f>mirdan!J18+Fullerton!J17</f>
        <v>0</v>
      </c>
      <c r="K18" s="51">
        <f>mirdan!K18+Fullerton!K17</f>
        <v>0</v>
      </c>
      <c r="L18" s="51">
        <f>mirdan!L18+Fullerton!L17</f>
        <v>0</v>
      </c>
      <c r="M18" s="31">
        <f t="shared" si="0"/>
        <v>0</v>
      </c>
      <c r="N18" s="65">
        <f t="shared" si="1"/>
        <v>0</v>
      </c>
      <c r="O18" s="79"/>
    </row>
    <row r="19" spans="1:15">
      <c r="A19" s="65" t="s">
        <v>12</v>
      </c>
      <c r="B19" s="51">
        <f>mirdan!B19+Fullerton!B18</f>
        <v>8862</v>
      </c>
      <c r="C19" s="51">
        <f>mirdan!C19+Fullerton!C18</f>
        <v>1676</v>
      </c>
      <c r="D19" s="51">
        <f>mirdan!D19+Fullerton!D18</f>
        <v>5909</v>
      </c>
      <c r="E19" s="31">
        <f>mirdan!E19+Fullerton!E18</f>
        <v>4629</v>
      </c>
      <c r="F19" s="51">
        <f>mirdan!F19+Fullerton!F18</f>
        <v>209</v>
      </c>
      <c r="G19" s="31">
        <f>mirdan!G19+Fullerton!G18</f>
        <v>4289</v>
      </c>
      <c r="H19" s="51">
        <f>mirdan!H19+Fullerton!H18</f>
        <v>131</v>
      </c>
      <c r="I19" s="51">
        <f>mirdan!I19+Fullerton!I18</f>
        <v>0</v>
      </c>
      <c r="J19" s="31">
        <f>mirdan!J19+Fullerton!J18</f>
        <v>131</v>
      </c>
      <c r="K19" s="51">
        <f>mirdan!K19+Fullerton!K18</f>
        <v>0</v>
      </c>
      <c r="L19" s="51">
        <f>mirdan!L19+Fullerton!L18</f>
        <v>0</v>
      </c>
      <c r="M19" s="31">
        <f t="shared" si="0"/>
        <v>0</v>
      </c>
      <c r="N19" s="65">
        <f t="shared" si="1"/>
        <v>0</v>
      </c>
      <c r="O19" s="79"/>
    </row>
    <row r="20" spans="1:15">
      <c r="A20" s="65" t="s">
        <v>13</v>
      </c>
      <c r="B20" s="51">
        <f>mirdan!B20+Fullerton!B19</f>
        <v>22130</v>
      </c>
      <c r="C20" s="51">
        <f>mirdan!C20+Fullerton!C19</f>
        <v>5181</v>
      </c>
      <c r="D20" s="51">
        <f>mirdan!D20+Fullerton!D19</f>
        <v>14331</v>
      </c>
      <c r="E20" s="31">
        <f>mirdan!E20+Fullerton!E19</f>
        <v>12980</v>
      </c>
      <c r="F20" s="51">
        <f>mirdan!F20+Fullerton!F19</f>
        <v>2910</v>
      </c>
      <c r="G20" s="31">
        <f>mirdan!G20+Fullerton!G19</f>
        <v>8700</v>
      </c>
      <c r="H20" s="51">
        <f>mirdan!H20+Fullerton!H19</f>
        <v>1272</v>
      </c>
      <c r="I20" s="51">
        <f>mirdan!I20+Fullerton!I19</f>
        <v>476</v>
      </c>
      <c r="J20" s="31">
        <f>mirdan!J20+Fullerton!J19</f>
        <v>466</v>
      </c>
      <c r="K20" s="51">
        <f>mirdan!K20+Fullerton!K19</f>
        <v>98</v>
      </c>
      <c r="L20" s="51">
        <f>mirdan!L20+Fullerton!L19</f>
        <v>330</v>
      </c>
      <c r="M20" s="31">
        <f t="shared" si="0"/>
        <v>428</v>
      </c>
      <c r="N20" s="65">
        <f t="shared" si="1"/>
        <v>8.0000000000000002E-3</v>
      </c>
      <c r="O20" s="79"/>
    </row>
    <row r="21" spans="1:15">
      <c r="A21" s="65" t="s">
        <v>14</v>
      </c>
      <c r="B21" s="51">
        <f>mirdan!B21+Fullerton!B20</f>
        <v>27605</v>
      </c>
      <c r="C21" s="51">
        <f>mirdan!C21+Fullerton!C20</f>
        <v>3299</v>
      </c>
      <c r="D21" s="51">
        <f>mirdan!D21+Fullerton!D20</f>
        <v>14709</v>
      </c>
      <c r="E21" s="31">
        <f>mirdan!E21+Fullerton!E20</f>
        <v>16195</v>
      </c>
      <c r="F21" s="51">
        <f>mirdan!F21+Fullerton!F20</f>
        <v>3822</v>
      </c>
      <c r="G21" s="31">
        <f>mirdan!G21+Fullerton!G20</f>
        <v>8334</v>
      </c>
      <c r="H21" s="51">
        <f>mirdan!H21+Fullerton!H20</f>
        <v>3621</v>
      </c>
      <c r="I21" s="51">
        <f>mirdan!I21+Fullerton!I20</f>
        <v>543</v>
      </c>
      <c r="J21" s="31">
        <f>mirdan!J21+Fullerton!J20</f>
        <v>331</v>
      </c>
      <c r="K21" s="51">
        <f>mirdan!K21+Fullerton!K20</f>
        <v>418</v>
      </c>
      <c r="L21" s="51">
        <f>mirdan!L21+Fullerton!L20</f>
        <v>2747</v>
      </c>
      <c r="M21" s="31">
        <f t="shared" si="0"/>
        <v>3165</v>
      </c>
      <c r="N21" s="65">
        <f t="shared" si="1"/>
        <v>5.6000000000000001E-2</v>
      </c>
      <c r="O21" s="79"/>
    </row>
    <row r="22" spans="1:15">
      <c r="A22" s="65" t="s">
        <v>15</v>
      </c>
      <c r="B22" s="51">
        <f>mirdan!B22+Fullerton!B21</f>
        <v>45320</v>
      </c>
      <c r="C22" s="51">
        <f>mirdan!C22+Fullerton!C21</f>
        <v>0</v>
      </c>
      <c r="D22" s="51">
        <f>mirdan!D22+Fullerton!D21</f>
        <v>12296</v>
      </c>
      <c r="E22" s="31">
        <f>mirdan!E22+Fullerton!E21</f>
        <v>33024</v>
      </c>
      <c r="F22" s="51">
        <f>mirdan!F22+Fullerton!F21</f>
        <v>5506</v>
      </c>
      <c r="G22" s="31">
        <f>mirdan!G22+Fullerton!G21</f>
        <v>11023</v>
      </c>
      <c r="H22" s="51">
        <f>mirdan!H22+Fullerton!H21</f>
        <v>13033</v>
      </c>
      <c r="I22" s="51">
        <f>mirdan!I22+Fullerton!I21</f>
        <v>402</v>
      </c>
      <c r="J22" s="31">
        <f>mirdan!J22+Fullerton!J21</f>
        <v>410</v>
      </c>
      <c r="K22" s="51">
        <f>mirdan!K22+Fullerton!K21</f>
        <v>3462</v>
      </c>
      <c r="L22" s="51">
        <f>mirdan!L22+Fullerton!L21</f>
        <v>12221</v>
      </c>
      <c r="M22" s="31">
        <f t="shared" si="0"/>
        <v>15683</v>
      </c>
      <c r="N22" s="65">
        <f t="shared" si="1"/>
        <v>0.28000000000000003</v>
      </c>
      <c r="O22" s="79"/>
    </row>
    <row r="23" spans="1:15">
      <c r="A23" s="65" t="s">
        <v>16</v>
      </c>
      <c r="B23" s="51">
        <f>mirdan!B23+Fullerton!B22</f>
        <v>48639</v>
      </c>
      <c r="C23" s="51">
        <f>mirdan!C23+Fullerton!C22</f>
        <v>0</v>
      </c>
      <c r="D23" s="51">
        <f>mirdan!D23+Fullerton!D22</f>
        <v>10118</v>
      </c>
      <c r="E23" s="31">
        <f>mirdan!E23+Fullerton!E22</f>
        <v>38521</v>
      </c>
      <c r="F23" s="51">
        <f>mirdan!F23+Fullerton!F22</f>
        <v>7281</v>
      </c>
      <c r="G23" s="31">
        <f>mirdan!G23+Fullerton!G22</f>
        <v>7925</v>
      </c>
      <c r="H23" s="51">
        <f>mirdan!H23+Fullerton!H22</f>
        <v>17510</v>
      </c>
      <c r="I23" s="51">
        <f>mirdan!I23+Fullerton!I22</f>
        <v>410</v>
      </c>
      <c r="J23" s="31">
        <f>mirdan!J23+Fullerton!J22</f>
        <v>436</v>
      </c>
      <c r="K23" s="51">
        <f>mirdan!K23+Fullerton!K22</f>
        <v>5805</v>
      </c>
      <c r="L23" s="51">
        <f>mirdan!L23+Fullerton!L22</f>
        <v>16664</v>
      </c>
      <c r="M23" s="31">
        <f t="shared" si="0"/>
        <v>22469</v>
      </c>
      <c r="N23" s="65">
        <f t="shared" si="1"/>
        <v>0.4</v>
      </c>
      <c r="O23" s="79"/>
    </row>
    <row r="24" spans="1:15">
      <c r="A24" s="65" t="s">
        <v>17</v>
      </c>
      <c r="B24" s="51">
        <f>mirdan!B24+Fullerton!B23</f>
        <v>24301</v>
      </c>
      <c r="C24" s="51">
        <f>mirdan!C24+Fullerton!C23</f>
        <v>0</v>
      </c>
      <c r="D24" s="51">
        <f>mirdan!D24+Fullerton!D23</f>
        <v>4968</v>
      </c>
      <c r="E24" s="31">
        <f>mirdan!E24+Fullerton!E23</f>
        <v>19333</v>
      </c>
      <c r="F24" s="51">
        <f>mirdan!F24+Fullerton!F23</f>
        <v>5084</v>
      </c>
      <c r="G24" s="31">
        <f>mirdan!G24+Fullerton!G23</f>
        <v>2890</v>
      </c>
      <c r="H24" s="51">
        <f>mirdan!H24+Fullerton!H23</f>
        <v>8291</v>
      </c>
      <c r="I24" s="51">
        <f>mirdan!I24+Fullerton!I23</f>
        <v>230</v>
      </c>
      <c r="J24" s="31">
        <f>mirdan!J24+Fullerton!J23</f>
        <v>194</v>
      </c>
      <c r="K24" s="51">
        <f>mirdan!K24+Fullerton!K23</f>
        <v>3068</v>
      </c>
      <c r="L24" s="51">
        <f>mirdan!L24+Fullerton!L23</f>
        <v>7867</v>
      </c>
      <c r="M24" s="31">
        <f t="shared" si="0"/>
        <v>10935</v>
      </c>
      <c r="N24" s="65">
        <f t="shared" si="1"/>
        <v>0.19500000000000001</v>
      </c>
      <c r="O24" s="79"/>
    </row>
    <row r="25" spans="1:15">
      <c r="A25" s="65" t="s">
        <v>18</v>
      </c>
      <c r="B25" s="51">
        <f>mirdan!B25+Fullerton!B24</f>
        <v>0</v>
      </c>
      <c r="C25" s="51">
        <f>mirdan!C25+Fullerton!C24</f>
        <v>0</v>
      </c>
      <c r="D25" s="51">
        <f>mirdan!D25+Fullerton!D24</f>
        <v>0</v>
      </c>
      <c r="E25" s="31">
        <f>mirdan!E25+Fullerton!E24</f>
        <v>0</v>
      </c>
      <c r="F25" s="51">
        <f>mirdan!F25+Fullerton!F24</f>
        <v>0</v>
      </c>
      <c r="G25" s="31">
        <f>mirdan!G25+Fullerton!G24</f>
        <v>0</v>
      </c>
      <c r="H25" s="51">
        <f>mirdan!H25+Fullerton!H24</f>
        <v>0</v>
      </c>
      <c r="I25" s="51">
        <f>mirdan!I25+Fullerton!I24</f>
        <v>0</v>
      </c>
      <c r="J25" s="31">
        <f>mirdan!J25+Fullerton!J24</f>
        <v>0</v>
      </c>
      <c r="K25" s="51">
        <f>mirdan!K25+Fullerton!K24</f>
        <v>0</v>
      </c>
      <c r="L25" s="51">
        <f>mirdan!L25+Fullerton!L24</f>
        <v>0</v>
      </c>
      <c r="M25" s="31">
        <f t="shared" si="0"/>
        <v>0</v>
      </c>
      <c r="N25" s="65">
        <f t="shared" si="1"/>
        <v>0</v>
      </c>
      <c r="O25" s="79"/>
    </row>
    <row r="26" spans="1:15">
      <c r="A26" s="65" t="s">
        <v>19</v>
      </c>
      <c r="B26" s="51">
        <f>mirdan!B26+Fullerton!B25</f>
        <v>0</v>
      </c>
      <c r="C26" s="51">
        <f>mirdan!C26+Fullerton!C25</f>
        <v>0</v>
      </c>
      <c r="D26" s="51">
        <f>mirdan!D26+Fullerton!D25</f>
        <v>0</v>
      </c>
      <c r="E26" s="31">
        <f>mirdan!E26+Fullerton!E25</f>
        <v>0</v>
      </c>
      <c r="F26" s="51">
        <f>mirdan!F26+Fullerton!F25</f>
        <v>0</v>
      </c>
      <c r="G26" s="31">
        <f>mirdan!G26+Fullerton!G25</f>
        <v>0</v>
      </c>
      <c r="H26" s="51">
        <f>mirdan!H26+Fullerton!H25</f>
        <v>0</v>
      </c>
      <c r="I26" s="51">
        <f>mirdan!I26+Fullerton!I25</f>
        <v>0</v>
      </c>
      <c r="J26" s="31">
        <f>mirdan!J26+Fullerton!J25</f>
        <v>0</v>
      </c>
      <c r="K26" s="51">
        <f>mirdan!K26+Fullerton!K25</f>
        <v>0</v>
      </c>
      <c r="L26" s="51">
        <f>mirdan!L26+Fullerton!L25</f>
        <v>0</v>
      </c>
      <c r="M26" s="31">
        <f t="shared" si="0"/>
        <v>0</v>
      </c>
      <c r="N26" s="65">
        <f t="shared" si="1"/>
        <v>0</v>
      </c>
      <c r="O26" s="79"/>
    </row>
    <row r="27" spans="1:15">
      <c r="A27" s="65" t="s">
        <v>20</v>
      </c>
      <c r="B27" s="51">
        <f>mirdan!B27+Fullerton!B26</f>
        <v>0</v>
      </c>
      <c r="C27" s="51">
        <f>mirdan!C27+Fullerton!C26</f>
        <v>0</v>
      </c>
      <c r="D27" s="51">
        <f>mirdan!D27+Fullerton!D26</f>
        <v>0</v>
      </c>
      <c r="E27" s="31">
        <f>mirdan!E27+Fullerton!E26</f>
        <v>0</v>
      </c>
      <c r="F27" s="51">
        <f>mirdan!F27+Fullerton!F26</f>
        <v>0</v>
      </c>
      <c r="G27" s="31">
        <f>mirdan!G27+Fullerton!G26</f>
        <v>0</v>
      </c>
      <c r="H27" s="51">
        <f>mirdan!H27+Fullerton!H26</f>
        <v>0</v>
      </c>
      <c r="I27" s="51">
        <f>mirdan!I27+Fullerton!I26</f>
        <v>0</v>
      </c>
      <c r="J27" s="31">
        <f>mirdan!J27+Fullerton!J26</f>
        <v>0</v>
      </c>
      <c r="K27" s="51">
        <f>mirdan!K27+Fullerton!K26</f>
        <v>0</v>
      </c>
      <c r="L27" s="51">
        <f>mirdan!L27+Fullerton!L26</f>
        <v>0</v>
      </c>
      <c r="M27" s="31">
        <f t="shared" si="0"/>
        <v>0</v>
      </c>
      <c r="N27" s="65">
        <f t="shared" si="1"/>
        <v>0</v>
      </c>
      <c r="O27" s="79"/>
    </row>
    <row r="28" spans="1:15" ht="15.75" thickBot="1">
      <c r="A28" s="65" t="s">
        <v>21</v>
      </c>
      <c r="B28" s="31">
        <f t="shared" ref="B28:I28" si="2">SUM(B16:B27)</f>
        <v>176857</v>
      </c>
      <c r="C28" s="31">
        <f t="shared" si="2"/>
        <v>10156</v>
      </c>
      <c r="D28" s="31">
        <f t="shared" si="2"/>
        <v>62331</v>
      </c>
      <c r="E28" s="31">
        <f t="shared" si="2"/>
        <v>124682</v>
      </c>
      <c r="F28" s="31">
        <f t="shared" si="2"/>
        <v>24812</v>
      </c>
      <c r="G28" s="31">
        <f t="shared" si="2"/>
        <v>43161</v>
      </c>
      <c r="H28" s="31">
        <f t="shared" si="2"/>
        <v>43858</v>
      </c>
      <c r="I28" s="31">
        <f t="shared" si="2"/>
        <v>2061</v>
      </c>
      <c r="J28" s="31">
        <f>H28-I28-L28</f>
        <v>1968</v>
      </c>
      <c r="K28" s="31">
        <f>SUM(K16:K27)</f>
        <v>12851</v>
      </c>
      <c r="L28" s="31">
        <f>SUM(L16:L27)</f>
        <v>39829</v>
      </c>
      <c r="M28" s="31">
        <f>SUM(M16:M27)</f>
        <v>52680</v>
      </c>
      <c r="N28" s="167">
        <f t="shared" si="1"/>
        <v>0.93899999999999995</v>
      </c>
      <c r="O28" s="79"/>
    </row>
    <row r="29" spans="1:15" ht="15.75" thickTop="1">
      <c r="A29" s="66" t="s">
        <v>22</v>
      </c>
      <c r="B29" s="66" t="s">
        <v>0</v>
      </c>
      <c r="C29" s="66" t="s">
        <v>0</v>
      </c>
      <c r="D29" s="66" t="s">
        <v>0</v>
      </c>
      <c r="E29" s="66">
        <f t="shared" ref="E29:M29" si="3">ROUND(+E28/$K$9,2)</f>
        <v>2.2200000000000002</v>
      </c>
      <c r="F29" s="66">
        <f t="shared" si="3"/>
        <v>0.44</v>
      </c>
      <c r="G29" s="66">
        <f t="shared" si="3"/>
        <v>0.77</v>
      </c>
      <c r="H29" s="66">
        <f t="shared" si="3"/>
        <v>0.78</v>
      </c>
      <c r="I29" s="66">
        <f t="shared" si="3"/>
        <v>0.04</v>
      </c>
      <c r="J29" s="66">
        <f t="shared" si="3"/>
        <v>0.04</v>
      </c>
      <c r="K29" s="66">
        <f t="shared" si="3"/>
        <v>0.23</v>
      </c>
      <c r="L29" s="66">
        <f t="shared" si="3"/>
        <v>0.71</v>
      </c>
      <c r="M29" s="66">
        <f t="shared" si="3"/>
        <v>0.94</v>
      </c>
      <c r="N29" s="82"/>
      <c r="O29" s="79"/>
    </row>
    <row r="30" spans="1:15">
      <c r="A30" s="65" t="s">
        <v>23</v>
      </c>
      <c r="B30" s="65" t="s">
        <v>0</v>
      </c>
      <c r="C30" s="65" t="s">
        <v>0</v>
      </c>
      <c r="D30" s="65" t="s">
        <v>0</v>
      </c>
      <c r="E30" s="65">
        <f t="shared" ref="E30:M30" si="4">E28/$E$28*100</f>
        <v>100</v>
      </c>
      <c r="F30" s="38">
        <f t="shared" si="4"/>
        <v>19.900226175390191</v>
      </c>
      <c r="G30" s="38">
        <f t="shared" si="4"/>
        <v>34.616865305336773</v>
      </c>
      <c r="H30" s="38">
        <f t="shared" si="4"/>
        <v>35.175887457692369</v>
      </c>
      <c r="I30" s="38">
        <f t="shared" si="4"/>
        <v>1.6530052453441555</v>
      </c>
      <c r="J30" s="38">
        <f t="shared" si="4"/>
        <v>1.5784154890040263</v>
      </c>
      <c r="K30" s="38">
        <f t="shared" si="4"/>
        <v>10.307021061580661</v>
      </c>
      <c r="L30" s="38">
        <f t="shared" si="4"/>
        <v>31.944466723344188</v>
      </c>
      <c r="M30" s="38">
        <f t="shared" si="4"/>
        <v>42.251487784924855</v>
      </c>
      <c r="N30" s="65"/>
      <c r="O30" s="79"/>
    </row>
    <row r="31" spans="1:15">
      <c r="A31" s="67"/>
      <c r="B31" s="67"/>
      <c r="C31" s="67"/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67"/>
    </row>
    <row r="32" spans="1:15">
      <c r="A32" s="69" t="s">
        <v>24</v>
      </c>
      <c r="B32" s="69" t="s">
        <v>33</v>
      </c>
      <c r="C32" s="68"/>
      <c r="D32" s="68"/>
      <c r="E32" s="68"/>
      <c r="F32" s="68"/>
      <c r="G32" s="68"/>
      <c r="H32" s="68"/>
      <c r="I32" s="69" t="s">
        <v>66</v>
      </c>
      <c r="J32" s="68"/>
      <c r="K32" s="68"/>
      <c r="L32" s="68"/>
      <c r="M32" s="68"/>
      <c r="N32" s="68"/>
    </row>
    <row r="33" spans="1:15">
      <c r="A33" s="69"/>
      <c r="B33" s="69" t="s">
        <v>34</v>
      </c>
      <c r="C33" s="68"/>
      <c r="D33" s="68"/>
      <c r="E33" s="68"/>
      <c r="F33" s="68"/>
      <c r="G33" s="68"/>
      <c r="H33" s="68"/>
      <c r="I33" s="69" t="s">
        <v>67</v>
      </c>
      <c r="J33" s="68"/>
      <c r="K33" s="68"/>
      <c r="L33" s="68"/>
      <c r="M33" s="68"/>
      <c r="N33" s="68"/>
    </row>
    <row r="34" spans="1:15">
      <c r="A34" s="69"/>
      <c r="B34" s="69" t="s">
        <v>35</v>
      </c>
      <c r="C34" s="68"/>
      <c r="D34" s="68"/>
      <c r="E34" s="68"/>
      <c r="F34" s="68"/>
      <c r="G34" s="68"/>
      <c r="H34" s="68"/>
      <c r="I34" s="69" t="s">
        <v>68</v>
      </c>
      <c r="J34" s="68"/>
      <c r="K34" s="68"/>
      <c r="L34" s="68"/>
      <c r="M34" s="68"/>
      <c r="N34" s="68"/>
    </row>
    <row r="35" spans="1:15">
      <c r="A35" s="69"/>
      <c r="B35" s="69" t="s">
        <v>36</v>
      </c>
      <c r="C35" s="68"/>
      <c r="D35" s="68"/>
      <c r="E35" s="68"/>
      <c r="F35" s="68"/>
      <c r="G35" s="68"/>
      <c r="H35" s="68"/>
      <c r="I35" s="69" t="s">
        <v>69</v>
      </c>
      <c r="J35" s="68"/>
      <c r="K35" s="68"/>
      <c r="L35" s="68"/>
      <c r="M35" s="68"/>
      <c r="N35" s="68"/>
    </row>
    <row r="36" spans="1:15">
      <c r="A36" s="70"/>
      <c r="B36" s="68"/>
      <c r="C36" s="68" t="s">
        <v>0</v>
      </c>
      <c r="D36" s="68" t="s">
        <v>0</v>
      </c>
      <c r="E36" s="68" t="s">
        <v>0</v>
      </c>
      <c r="F36" s="68"/>
      <c r="G36" s="68"/>
      <c r="H36" s="68"/>
      <c r="I36" s="69" t="s">
        <v>165</v>
      </c>
      <c r="J36" s="68"/>
      <c r="K36" s="68"/>
      <c r="L36" s="68"/>
      <c r="M36" s="68"/>
      <c r="N36" s="68"/>
    </row>
    <row r="37" spans="1:15">
      <c r="A37" s="68"/>
      <c r="B37" s="68"/>
      <c r="C37" s="68" t="s">
        <v>0</v>
      </c>
      <c r="D37" s="68" t="s">
        <v>0</v>
      </c>
      <c r="E37" s="68" t="s">
        <v>0</v>
      </c>
      <c r="F37" s="68"/>
      <c r="G37" s="68"/>
      <c r="H37" s="68"/>
      <c r="I37" s="68"/>
      <c r="J37" s="68"/>
      <c r="K37" s="68"/>
      <c r="L37" s="68"/>
      <c r="M37" s="68"/>
      <c r="N37" s="68"/>
      <c r="O37" s="71"/>
    </row>
    <row r="38" spans="1:15">
      <c r="A38" s="68"/>
      <c r="B38" s="68"/>
      <c r="C38" s="68"/>
      <c r="D38" s="68"/>
      <c r="E38" s="68"/>
      <c r="F38" s="68"/>
      <c r="G38" s="68"/>
      <c r="H38" s="68"/>
      <c r="I38" s="68"/>
      <c r="J38" s="68"/>
      <c r="K38" s="68"/>
      <c r="L38" s="68"/>
      <c r="M38" s="68"/>
      <c r="N38" s="68"/>
    </row>
  </sheetData>
  <phoneticPr fontId="0" type="noConversion"/>
  <pageMargins left="0.5" right="0.5" top="0.5" bottom="0.5" header="0" footer="0"/>
  <pageSetup scale="88" orientation="landscape" r:id="rId1"/>
  <headerFooter alignWithMargins="0"/>
  <rowBreaks count="1" manualBreakCount="1">
    <brk id="36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pageSetUpPr fitToPage="1"/>
  </sheetPr>
  <dimension ref="A1:O38"/>
  <sheetViews>
    <sheetView showOutlineSymbols="0" zoomScale="87" zoomScaleNormal="87" workbookViewId="0">
      <selection activeCell="P29" sqref="P29"/>
    </sheetView>
  </sheetViews>
  <sheetFormatPr defaultColWidth="9.6640625" defaultRowHeight="15"/>
  <cols>
    <col min="1" max="1" width="15.77734375" style="1" customWidth="1"/>
    <col min="2" max="3" width="7.6640625" style="1" customWidth="1"/>
    <col min="4" max="4" width="8.109375" style="1" customWidth="1"/>
    <col min="5" max="10" width="7.6640625" style="1" customWidth="1"/>
    <col min="11" max="11" width="8.109375" style="1" customWidth="1"/>
    <col min="12" max="14" width="7.6640625" style="1" customWidth="1"/>
    <col min="15" max="15" width="4.77734375" style="1" customWidth="1"/>
    <col min="16" max="16384" width="9.6640625" style="1"/>
  </cols>
  <sheetData>
    <row r="1" spans="1:15">
      <c r="A1" s="2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5" ht="15.75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5" ht="18">
      <c r="A3" s="4" t="s">
        <v>2</v>
      </c>
      <c r="B3" s="3"/>
      <c r="C3" s="3"/>
      <c r="D3" s="3"/>
      <c r="E3" s="3"/>
      <c r="F3" s="5" t="s">
        <v>49</v>
      </c>
      <c r="G3" s="3"/>
      <c r="H3" s="3"/>
      <c r="I3" s="3"/>
      <c r="J3" s="3"/>
      <c r="K3" s="3"/>
      <c r="L3" s="3"/>
    </row>
    <row r="4" spans="1:15" ht="18">
      <c r="A4" s="4" t="s">
        <v>3</v>
      </c>
      <c r="B4" s="3"/>
      <c r="C4" s="3"/>
      <c r="D4" s="3"/>
      <c r="E4" s="3"/>
      <c r="F4" s="5" t="s">
        <v>50</v>
      </c>
      <c r="G4" s="3"/>
      <c r="H4" s="3"/>
      <c r="I4" s="3"/>
      <c r="J4" s="3"/>
      <c r="K4" s="3"/>
      <c r="L4" s="3"/>
    </row>
    <row r="5" spans="1:15" ht="18">
      <c r="A5" s="3"/>
      <c r="B5" s="3"/>
      <c r="C5" s="3"/>
      <c r="D5" s="3"/>
      <c r="E5" s="3"/>
      <c r="F5" s="5" t="s">
        <v>51</v>
      </c>
      <c r="G5" s="3"/>
      <c r="H5" s="3"/>
      <c r="I5" s="3"/>
      <c r="J5" s="3"/>
      <c r="K5" s="3"/>
      <c r="L5" s="3"/>
    </row>
    <row r="6" spans="1:15" ht="30">
      <c r="A6" s="3"/>
      <c r="B6" s="3"/>
      <c r="C6" s="3"/>
      <c r="D6" s="6" t="s">
        <v>41</v>
      </c>
      <c r="E6" s="3"/>
      <c r="F6" s="3"/>
      <c r="G6" s="3"/>
      <c r="H6" s="3"/>
      <c r="I6" s="3"/>
      <c r="J6" s="3"/>
      <c r="K6" s="3"/>
      <c r="L6" s="3"/>
    </row>
    <row r="7" spans="1: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7"/>
      <c r="N7" s="7"/>
    </row>
    <row r="8" spans="1:15" ht="18">
      <c r="A8" s="8" t="s">
        <v>4</v>
      </c>
      <c r="B8" s="2" t="s">
        <v>25</v>
      </c>
      <c r="C8" s="2"/>
      <c r="D8" s="2"/>
      <c r="E8" s="2"/>
      <c r="F8" s="2"/>
      <c r="G8" s="8" t="s">
        <v>56</v>
      </c>
      <c r="H8" s="2"/>
      <c r="I8" s="2" t="s">
        <v>63</v>
      </c>
      <c r="J8" s="2"/>
      <c r="K8" s="2"/>
      <c r="L8" s="2"/>
      <c r="M8" s="9"/>
      <c r="N8" s="9"/>
    </row>
    <row r="9" spans="1:15" ht="18">
      <c r="A9" s="10" t="s">
        <v>5</v>
      </c>
      <c r="B9" s="11" t="s">
        <v>26</v>
      </c>
      <c r="C9" s="11"/>
      <c r="D9" s="11"/>
      <c r="E9" s="11"/>
      <c r="F9" s="11"/>
      <c r="G9" s="10" t="s">
        <v>57</v>
      </c>
      <c r="H9" s="11"/>
      <c r="I9" s="11"/>
      <c r="J9" s="11"/>
      <c r="K9" s="239">
        <v>34640</v>
      </c>
      <c r="L9" s="11"/>
      <c r="M9" s="12" t="s">
        <v>77</v>
      </c>
      <c r="N9" s="102">
        <v>2023</v>
      </c>
    </row>
    <row r="10" spans="1:15" ht="18">
      <c r="A10" s="10" t="s">
        <v>6</v>
      </c>
      <c r="B10" s="11" t="s">
        <v>27</v>
      </c>
      <c r="C10" s="11"/>
      <c r="D10" s="11"/>
      <c r="E10" s="11"/>
      <c r="F10" s="11"/>
      <c r="G10" s="10" t="s">
        <v>58</v>
      </c>
      <c r="H10" s="11"/>
      <c r="I10" s="11"/>
      <c r="J10" s="11"/>
      <c r="K10" s="11"/>
      <c r="L10" s="11"/>
      <c r="M10" s="13"/>
      <c r="N10" s="13"/>
    </row>
    <row r="11" spans="1:15">
      <c r="A11" s="14" t="s">
        <v>7</v>
      </c>
      <c r="B11" s="14" t="s">
        <v>28</v>
      </c>
      <c r="C11" s="14" t="s">
        <v>37</v>
      </c>
      <c r="D11" s="14" t="s">
        <v>42</v>
      </c>
      <c r="E11" s="14" t="s">
        <v>46</v>
      </c>
      <c r="F11" s="14" t="s">
        <v>52</v>
      </c>
      <c r="G11" s="14" t="s">
        <v>59</v>
      </c>
      <c r="H11" s="14" t="s">
        <v>61</v>
      </c>
      <c r="I11" s="14" t="s">
        <v>64</v>
      </c>
      <c r="J11" s="14" t="s">
        <v>70</v>
      </c>
      <c r="K11" s="14" t="s">
        <v>71</v>
      </c>
      <c r="L11" s="14" t="s">
        <v>75</v>
      </c>
      <c r="M11" s="15" t="s">
        <v>78</v>
      </c>
      <c r="N11" s="15" t="s">
        <v>79</v>
      </c>
      <c r="O11" s="16"/>
    </row>
    <row r="12" spans="1:15">
      <c r="A12" s="17"/>
      <c r="B12" s="17" t="s">
        <v>29</v>
      </c>
      <c r="C12" s="17" t="s">
        <v>38</v>
      </c>
      <c r="D12" s="17" t="s">
        <v>43</v>
      </c>
      <c r="E12" s="17"/>
      <c r="F12" s="17"/>
      <c r="G12" s="17"/>
      <c r="H12" s="17"/>
      <c r="I12" s="17"/>
      <c r="J12" s="17"/>
      <c r="K12" s="17"/>
      <c r="L12" s="18"/>
      <c r="M12" s="19"/>
      <c r="N12" s="20"/>
      <c r="O12" s="16"/>
    </row>
    <row r="13" spans="1:15">
      <c r="A13" s="21"/>
      <c r="B13" s="22" t="s">
        <v>30</v>
      </c>
      <c r="C13" s="22" t="s">
        <v>30</v>
      </c>
      <c r="D13" s="22" t="s">
        <v>44</v>
      </c>
      <c r="E13" s="22" t="s">
        <v>47</v>
      </c>
      <c r="F13" s="22" t="s">
        <v>53</v>
      </c>
      <c r="G13" s="22" t="s">
        <v>53</v>
      </c>
      <c r="H13" s="22" t="s">
        <v>43</v>
      </c>
      <c r="I13" s="22" t="s">
        <v>65</v>
      </c>
      <c r="J13" s="22" t="s">
        <v>65</v>
      </c>
      <c r="K13" s="22" t="s">
        <v>72</v>
      </c>
      <c r="L13" s="23"/>
      <c r="M13" s="24"/>
      <c r="N13" s="25"/>
      <c r="O13" s="16"/>
    </row>
    <row r="14" spans="1:15">
      <c r="A14" s="22" t="s">
        <v>8</v>
      </c>
      <c r="B14" s="22" t="s">
        <v>31</v>
      </c>
      <c r="C14" s="22" t="s">
        <v>39</v>
      </c>
      <c r="D14" s="22" t="s">
        <v>45</v>
      </c>
      <c r="E14" s="22" t="s">
        <v>48</v>
      </c>
      <c r="F14" s="22" t="s">
        <v>54</v>
      </c>
      <c r="G14" s="22" t="s">
        <v>54</v>
      </c>
      <c r="H14" s="22" t="s">
        <v>44</v>
      </c>
      <c r="I14" s="22" t="s">
        <v>55</v>
      </c>
      <c r="J14" s="22" t="s">
        <v>60</v>
      </c>
      <c r="K14" s="26" t="s">
        <v>73</v>
      </c>
      <c r="L14" s="26" t="s">
        <v>30</v>
      </c>
      <c r="M14" s="27"/>
      <c r="N14" s="28" t="s">
        <v>80</v>
      </c>
      <c r="O14" s="16"/>
    </row>
    <row r="15" spans="1:15">
      <c r="A15" s="22"/>
      <c r="B15" s="22" t="s">
        <v>32</v>
      </c>
      <c r="C15" s="22" t="s">
        <v>40</v>
      </c>
      <c r="D15" s="22" t="s">
        <v>32</v>
      </c>
      <c r="E15" s="22"/>
      <c r="F15" s="22" t="s">
        <v>55</v>
      </c>
      <c r="G15" s="22" t="s">
        <v>60</v>
      </c>
      <c r="H15" s="22" t="s">
        <v>62</v>
      </c>
      <c r="I15" s="21"/>
      <c r="J15" s="22"/>
      <c r="K15" s="22" t="s">
        <v>74</v>
      </c>
      <c r="L15" s="22" t="s">
        <v>76</v>
      </c>
      <c r="M15" s="28" t="s">
        <v>21</v>
      </c>
      <c r="N15" s="28" t="s">
        <v>81</v>
      </c>
      <c r="O15" s="16"/>
    </row>
    <row r="16" spans="1:15">
      <c r="A16" s="29" t="s">
        <v>9</v>
      </c>
      <c r="B16" s="103">
        <v>0</v>
      </c>
      <c r="C16" s="186">
        <v>0</v>
      </c>
      <c r="D16" s="186">
        <v>0</v>
      </c>
      <c r="E16" s="31">
        <f t="shared" ref="E16:E27" si="0">B16+C16-D16</f>
        <v>0</v>
      </c>
      <c r="F16" s="103">
        <v>0</v>
      </c>
      <c r="G16" s="31">
        <f t="shared" ref="G16:G27" si="1">E16-F16-H16-K16</f>
        <v>0</v>
      </c>
      <c r="H16" s="103">
        <v>0</v>
      </c>
      <c r="I16" s="103">
        <v>0</v>
      </c>
      <c r="J16" s="31">
        <f t="shared" ref="J16:J27" si="2">H16-I16-L16</f>
        <v>0</v>
      </c>
      <c r="K16" s="103">
        <v>0</v>
      </c>
      <c r="L16" s="103">
        <v>0</v>
      </c>
      <c r="M16" s="32">
        <f t="shared" ref="M16:M27" si="3">SUM(K16:L16)</f>
        <v>0</v>
      </c>
      <c r="N16" s="33">
        <f t="shared" ref="N16:N27" si="4">ROUND(+M16/$K$9,3)</f>
        <v>0</v>
      </c>
      <c r="O16" s="16"/>
    </row>
    <row r="17" spans="1:15">
      <c r="A17" s="29" t="s">
        <v>10</v>
      </c>
      <c r="B17" s="103">
        <v>0</v>
      </c>
      <c r="C17" s="186">
        <v>0</v>
      </c>
      <c r="D17" s="186">
        <v>0</v>
      </c>
      <c r="E17" s="31">
        <f t="shared" si="0"/>
        <v>0</v>
      </c>
      <c r="F17" s="103">
        <v>0</v>
      </c>
      <c r="G17" s="31">
        <f t="shared" si="1"/>
        <v>0</v>
      </c>
      <c r="H17" s="103">
        <v>0</v>
      </c>
      <c r="I17" s="103">
        <v>0</v>
      </c>
      <c r="J17" s="31">
        <f t="shared" si="2"/>
        <v>0</v>
      </c>
      <c r="K17" s="103">
        <v>0</v>
      </c>
      <c r="L17" s="103">
        <v>0</v>
      </c>
      <c r="M17" s="32">
        <f t="shared" si="3"/>
        <v>0</v>
      </c>
      <c r="N17" s="33">
        <f t="shared" si="4"/>
        <v>0</v>
      </c>
      <c r="O17" s="16"/>
    </row>
    <row r="18" spans="1:15">
      <c r="A18" s="29" t="s">
        <v>11</v>
      </c>
      <c r="B18" s="103">
        <v>0</v>
      </c>
      <c r="C18" s="186">
        <v>0</v>
      </c>
      <c r="D18" s="186">
        <v>0</v>
      </c>
      <c r="E18" s="31">
        <f t="shared" si="0"/>
        <v>0</v>
      </c>
      <c r="F18" s="103">
        <v>0</v>
      </c>
      <c r="G18" s="31">
        <f t="shared" si="1"/>
        <v>0</v>
      </c>
      <c r="H18" s="103">
        <v>0</v>
      </c>
      <c r="I18" s="103">
        <v>0</v>
      </c>
      <c r="J18" s="31">
        <f t="shared" si="2"/>
        <v>0</v>
      </c>
      <c r="K18" s="103">
        <v>0</v>
      </c>
      <c r="L18" s="103">
        <v>0</v>
      </c>
      <c r="M18" s="32">
        <f t="shared" si="3"/>
        <v>0</v>
      </c>
      <c r="N18" s="33">
        <f t="shared" si="4"/>
        <v>0</v>
      </c>
      <c r="O18" s="16"/>
    </row>
    <row r="19" spans="1:15">
      <c r="A19" s="29" t="s">
        <v>12</v>
      </c>
      <c r="B19" s="103">
        <v>0</v>
      </c>
      <c r="C19" s="186">
        <v>0</v>
      </c>
      <c r="D19" s="186">
        <v>0</v>
      </c>
      <c r="E19" s="31">
        <f t="shared" si="0"/>
        <v>0</v>
      </c>
      <c r="F19" s="103">
        <v>0</v>
      </c>
      <c r="G19" s="31">
        <f t="shared" si="1"/>
        <v>0</v>
      </c>
      <c r="H19" s="103">
        <v>0</v>
      </c>
      <c r="I19" s="103">
        <v>0</v>
      </c>
      <c r="J19" s="31">
        <f t="shared" si="2"/>
        <v>0</v>
      </c>
      <c r="K19" s="103">
        <v>0</v>
      </c>
      <c r="L19" s="103">
        <v>0</v>
      </c>
      <c r="M19" s="32">
        <f t="shared" si="3"/>
        <v>0</v>
      </c>
      <c r="N19" s="33">
        <f t="shared" si="4"/>
        <v>0</v>
      </c>
      <c r="O19" s="16"/>
    </row>
    <row r="20" spans="1:15">
      <c r="A20" s="29" t="s">
        <v>13</v>
      </c>
      <c r="B20" s="168">
        <v>2258</v>
      </c>
      <c r="C20" s="186">
        <v>0</v>
      </c>
      <c r="D20" s="186">
        <v>0</v>
      </c>
      <c r="E20" s="31">
        <f t="shared" si="0"/>
        <v>2258</v>
      </c>
      <c r="F20" s="168">
        <v>475</v>
      </c>
      <c r="G20" s="31">
        <f>E20-F20-H20-K20</f>
        <v>500</v>
      </c>
      <c r="H20" s="168">
        <v>1283</v>
      </c>
      <c r="I20" s="168">
        <v>700</v>
      </c>
      <c r="J20" s="31">
        <f t="shared" si="2"/>
        <v>283</v>
      </c>
      <c r="K20" s="103">
        <v>0</v>
      </c>
      <c r="L20" s="168">
        <v>300</v>
      </c>
      <c r="M20" s="32">
        <f t="shared" si="3"/>
        <v>300</v>
      </c>
      <c r="N20" s="33">
        <f t="shared" si="4"/>
        <v>8.9999999999999993E-3</v>
      </c>
      <c r="O20" s="16"/>
    </row>
    <row r="21" spans="1:15">
      <c r="A21" s="29" t="s">
        <v>14</v>
      </c>
      <c r="B21" s="168">
        <v>11027</v>
      </c>
      <c r="C21" s="186">
        <v>0</v>
      </c>
      <c r="D21" s="186">
        <v>0</v>
      </c>
      <c r="E21" s="31">
        <f t="shared" si="0"/>
        <v>11027</v>
      </c>
      <c r="F21" s="168">
        <v>500</v>
      </c>
      <c r="G21" s="31">
        <f t="shared" si="1"/>
        <v>1500</v>
      </c>
      <c r="H21" s="168">
        <v>9027</v>
      </c>
      <c r="I21" s="168">
        <v>5243</v>
      </c>
      <c r="J21" s="31">
        <f t="shared" si="2"/>
        <v>891</v>
      </c>
      <c r="K21" s="103">
        <v>0</v>
      </c>
      <c r="L21" s="168">
        <v>2893</v>
      </c>
      <c r="M21" s="32">
        <f t="shared" si="3"/>
        <v>2893</v>
      </c>
      <c r="N21" s="33">
        <f t="shared" si="4"/>
        <v>8.4000000000000005E-2</v>
      </c>
      <c r="O21" s="16"/>
    </row>
    <row r="22" spans="1:15">
      <c r="A22" s="29" t="s">
        <v>15</v>
      </c>
      <c r="B22" s="168">
        <v>16344</v>
      </c>
      <c r="C22" s="186">
        <v>0</v>
      </c>
      <c r="D22" s="186">
        <v>0</v>
      </c>
      <c r="E22" s="31">
        <f t="shared" si="0"/>
        <v>16344</v>
      </c>
      <c r="F22" s="168">
        <v>350</v>
      </c>
      <c r="G22" s="31">
        <f t="shared" si="1"/>
        <v>1350</v>
      </c>
      <c r="H22" s="168">
        <v>14644</v>
      </c>
      <c r="I22" s="168">
        <v>7561</v>
      </c>
      <c r="J22" s="31">
        <f t="shared" si="2"/>
        <v>803</v>
      </c>
      <c r="K22" s="103">
        <v>0</v>
      </c>
      <c r="L22" s="168">
        <v>6280</v>
      </c>
      <c r="M22" s="32">
        <f t="shared" si="3"/>
        <v>6280</v>
      </c>
      <c r="N22" s="33">
        <f t="shared" si="4"/>
        <v>0.18099999999999999</v>
      </c>
      <c r="O22" s="16"/>
    </row>
    <row r="23" spans="1:15">
      <c r="A23" s="29" t="s">
        <v>16</v>
      </c>
      <c r="B23" s="168">
        <v>25464</v>
      </c>
      <c r="C23" s="186">
        <v>0</v>
      </c>
      <c r="D23" s="186">
        <v>0</v>
      </c>
      <c r="E23" s="31">
        <f t="shared" si="0"/>
        <v>25464</v>
      </c>
      <c r="F23" s="168">
        <v>680</v>
      </c>
      <c r="G23" s="31">
        <f t="shared" si="1"/>
        <v>1999</v>
      </c>
      <c r="H23" s="168">
        <v>22785</v>
      </c>
      <c r="I23" s="168">
        <v>9001</v>
      </c>
      <c r="J23" s="31">
        <f t="shared" si="2"/>
        <v>403</v>
      </c>
      <c r="K23" s="103">
        <v>0</v>
      </c>
      <c r="L23" s="168">
        <v>13381</v>
      </c>
      <c r="M23" s="32">
        <f t="shared" si="3"/>
        <v>13381</v>
      </c>
      <c r="N23" s="33">
        <f t="shared" si="4"/>
        <v>0.38600000000000001</v>
      </c>
      <c r="O23" s="16"/>
    </row>
    <row r="24" spans="1:15">
      <c r="A24" s="29" t="s">
        <v>17</v>
      </c>
      <c r="B24" s="168">
        <v>9900</v>
      </c>
      <c r="C24" s="186">
        <v>0</v>
      </c>
      <c r="D24" s="186">
        <v>0</v>
      </c>
      <c r="E24" s="31">
        <f t="shared" si="0"/>
        <v>9900</v>
      </c>
      <c r="F24" s="168">
        <v>515</v>
      </c>
      <c r="G24" s="31">
        <f t="shared" si="1"/>
        <v>1300</v>
      </c>
      <c r="H24" s="168">
        <v>8085</v>
      </c>
      <c r="I24" s="168">
        <v>1002</v>
      </c>
      <c r="J24" s="31">
        <f t="shared" si="2"/>
        <v>667</v>
      </c>
      <c r="K24" s="103">
        <v>0</v>
      </c>
      <c r="L24" s="168">
        <v>6416</v>
      </c>
      <c r="M24" s="32">
        <f t="shared" si="3"/>
        <v>6416</v>
      </c>
      <c r="N24" s="33">
        <f t="shared" si="4"/>
        <v>0.185</v>
      </c>
      <c r="O24" s="16"/>
    </row>
    <row r="25" spans="1:15">
      <c r="A25" s="29" t="s">
        <v>18</v>
      </c>
      <c r="B25" s="103">
        <v>0</v>
      </c>
      <c r="C25" s="186">
        <v>0</v>
      </c>
      <c r="D25" s="186">
        <v>0</v>
      </c>
      <c r="E25" s="31">
        <f t="shared" si="0"/>
        <v>0</v>
      </c>
      <c r="F25" s="103">
        <v>0</v>
      </c>
      <c r="G25" s="31">
        <f t="shared" si="1"/>
        <v>0</v>
      </c>
      <c r="H25" s="103">
        <v>0</v>
      </c>
      <c r="I25" s="103">
        <v>0</v>
      </c>
      <c r="J25" s="31">
        <f t="shared" si="2"/>
        <v>0</v>
      </c>
      <c r="K25" s="103">
        <v>0</v>
      </c>
      <c r="L25" s="103">
        <v>0</v>
      </c>
      <c r="M25" s="32">
        <f t="shared" si="3"/>
        <v>0</v>
      </c>
      <c r="N25" s="33">
        <f t="shared" si="4"/>
        <v>0</v>
      </c>
      <c r="O25" s="16"/>
    </row>
    <row r="26" spans="1:15">
      <c r="A26" s="29" t="s">
        <v>19</v>
      </c>
      <c r="B26" s="103">
        <v>0</v>
      </c>
      <c r="C26" s="186">
        <v>0</v>
      </c>
      <c r="D26" s="186">
        <v>0</v>
      </c>
      <c r="E26" s="31">
        <f t="shared" si="0"/>
        <v>0</v>
      </c>
      <c r="F26" s="103">
        <v>0</v>
      </c>
      <c r="G26" s="31">
        <f t="shared" si="1"/>
        <v>0</v>
      </c>
      <c r="H26" s="103">
        <v>0</v>
      </c>
      <c r="I26" s="103">
        <v>0</v>
      </c>
      <c r="J26" s="31">
        <f t="shared" si="2"/>
        <v>0</v>
      </c>
      <c r="K26" s="103">
        <v>0</v>
      </c>
      <c r="L26" s="103">
        <v>0</v>
      </c>
      <c r="M26" s="32">
        <f t="shared" si="3"/>
        <v>0</v>
      </c>
      <c r="N26" s="33">
        <f t="shared" si="4"/>
        <v>0</v>
      </c>
      <c r="O26" s="16"/>
    </row>
    <row r="27" spans="1:15">
      <c r="A27" s="29" t="s">
        <v>20</v>
      </c>
      <c r="B27" s="103">
        <v>0</v>
      </c>
      <c r="C27" s="186">
        <v>0</v>
      </c>
      <c r="D27" s="186">
        <v>0</v>
      </c>
      <c r="E27" s="31">
        <f t="shared" si="0"/>
        <v>0</v>
      </c>
      <c r="F27" s="103">
        <v>0</v>
      </c>
      <c r="G27" s="31">
        <f t="shared" si="1"/>
        <v>0</v>
      </c>
      <c r="H27" s="103">
        <v>0</v>
      </c>
      <c r="I27" s="103">
        <v>0</v>
      </c>
      <c r="J27" s="31">
        <f t="shared" si="2"/>
        <v>0</v>
      </c>
      <c r="K27" s="103">
        <v>0</v>
      </c>
      <c r="L27" s="103">
        <v>0</v>
      </c>
      <c r="M27" s="32">
        <f t="shared" si="3"/>
        <v>0</v>
      </c>
      <c r="N27" s="33">
        <f t="shared" si="4"/>
        <v>0</v>
      </c>
      <c r="O27" s="16"/>
    </row>
    <row r="28" spans="1:15" ht="15.75" thickBot="1">
      <c r="A28" s="29" t="s">
        <v>21</v>
      </c>
      <c r="B28" s="131">
        <f t="shared" ref="B28:N28" si="5">SUM(B16:B27)</f>
        <v>64993</v>
      </c>
      <c r="C28" s="131">
        <f t="shared" si="5"/>
        <v>0</v>
      </c>
      <c r="D28" s="131">
        <f t="shared" si="5"/>
        <v>0</v>
      </c>
      <c r="E28" s="131">
        <f t="shared" si="5"/>
        <v>64993</v>
      </c>
      <c r="F28" s="198">
        <f t="shared" si="5"/>
        <v>2520</v>
      </c>
      <c r="G28" s="131">
        <f t="shared" si="5"/>
        <v>6649</v>
      </c>
      <c r="H28" s="131">
        <f t="shared" si="5"/>
        <v>55824</v>
      </c>
      <c r="I28" s="131">
        <f t="shared" si="5"/>
        <v>23507</v>
      </c>
      <c r="J28" s="131">
        <f t="shared" si="5"/>
        <v>3047</v>
      </c>
      <c r="K28" s="131">
        <f t="shared" si="5"/>
        <v>0</v>
      </c>
      <c r="L28" s="131">
        <f t="shared" si="5"/>
        <v>29270</v>
      </c>
      <c r="M28" s="32">
        <f t="shared" si="5"/>
        <v>29270</v>
      </c>
      <c r="N28" s="34">
        <f t="shared" si="5"/>
        <v>0.84499999999999997</v>
      </c>
      <c r="O28" s="16"/>
    </row>
    <row r="29" spans="1:15" ht="15.75" thickTop="1">
      <c r="A29" s="14" t="s">
        <v>22</v>
      </c>
      <c r="B29" s="35" t="s">
        <v>0</v>
      </c>
      <c r="C29" s="35" t="s">
        <v>0</v>
      </c>
      <c r="D29" s="35" t="s">
        <v>0</v>
      </c>
      <c r="E29" s="35">
        <f>ROUND(+E28/$K$9,2)</f>
        <v>1.88</v>
      </c>
      <c r="F29" s="35">
        <f>ROUND(+F28/$K$9,2)</f>
        <v>7.0000000000000007E-2</v>
      </c>
      <c r="G29" s="35">
        <f>ROUND(E29-F29-H29-K29,2)</f>
        <v>0.2</v>
      </c>
      <c r="H29" s="35">
        <f>ROUND(+H28/$K$9,2)</f>
        <v>1.61</v>
      </c>
      <c r="I29" s="35">
        <f>ROUND(+I28/$K$9,2)</f>
        <v>0.68</v>
      </c>
      <c r="J29" s="35">
        <f>ROUND(H29-I29-L29,2)</f>
        <v>0.09</v>
      </c>
      <c r="K29" s="35">
        <f>M29-L29</f>
        <v>0</v>
      </c>
      <c r="L29" s="35">
        <f>ROUND(+L28/$K$9,2)</f>
        <v>0.84</v>
      </c>
      <c r="M29" s="36">
        <f>ROUND(+M28/$K$9,2)</f>
        <v>0.84</v>
      </c>
      <c r="N29" s="37"/>
      <c r="O29" s="16"/>
    </row>
    <row r="30" spans="1:15">
      <c r="A30" s="29" t="s">
        <v>23</v>
      </c>
      <c r="B30" s="38" t="s">
        <v>0</v>
      </c>
      <c r="C30" s="38" t="s">
        <v>0</v>
      </c>
      <c r="D30" s="38" t="s">
        <v>0</v>
      </c>
      <c r="E30" s="38">
        <f>ROUND(E28/$E$28*100,1)</f>
        <v>100</v>
      </c>
      <c r="F30" s="38">
        <f>ROUND(+F28/$E$28*100,1)</f>
        <v>3.9</v>
      </c>
      <c r="G30" s="38">
        <f>ROUND(E30-F30-H30-K30,1)</f>
        <v>10.199999999999999</v>
      </c>
      <c r="H30" s="38">
        <f>ROUND(+H28/$E$28*100,1)</f>
        <v>85.9</v>
      </c>
      <c r="I30" s="38">
        <f>ROUND(+I28/$E$28*100,1)</f>
        <v>36.200000000000003</v>
      </c>
      <c r="J30" s="38">
        <f>ROUND(H30-I30-L30,1)</f>
        <v>4.7</v>
      </c>
      <c r="K30" s="38">
        <f>ROUND(M30-L30,1)</f>
        <v>0</v>
      </c>
      <c r="L30" s="38">
        <f>ROUND(+L28/$E$28*100,1)</f>
        <v>45</v>
      </c>
      <c r="M30" s="39">
        <f>ROUND(+M28/$E$28*100,1)</f>
        <v>45</v>
      </c>
      <c r="N30" s="33"/>
      <c r="O30" s="16"/>
    </row>
    <row r="31" spans="1:15">
      <c r="A31" s="18" t="s">
        <v>24</v>
      </c>
      <c r="B31" s="18" t="s">
        <v>33</v>
      </c>
      <c r="C31" s="40"/>
      <c r="D31" s="40"/>
      <c r="E31" s="40"/>
      <c r="F31" s="40"/>
      <c r="G31" s="40"/>
      <c r="H31" s="40"/>
      <c r="I31" s="18" t="s">
        <v>66</v>
      </c>
      <c r="J31" s="40"/>
      <c r="K31" s="40"/>
      <c r="L31" s="40"/>
      <c r="M31" s="41"/>
      <c r="N31" s="41"/>
    </row>
    <row r="32" spans="1:15">
      <c r="A32" s="23"/>
      <c r="B32" s="23" t="s">
        <v>34</v>
      </c>
      <c r="C32" s="3"/>
      <c r="D32" s="3"/>
      <c r="E32" s="3"/>
      <c r="F32" s="3"/>
      <c r="G32" s="3"/>
      <c r="H32" s="3"/>
      <c r="I32" s="23" t="s">
        <v>67</v>
      </c>
      <c r="J32" s="3"/>
      <c r="K32" s="3"/>
      <c r="L32" s="3"/>
    </row>
    <row r="33" spans="1:15">
      <c r="A33" s="23"/>
      <c r="B33" s="23" t="s">
        <v>35</v>
      </c>
      <c r="C33" s="3"/>
      <c r="D33" s="3"/>
      <c r="E33" s="3"/>
      <c r="F33" s="3"/>
      <c r="G33" s="3"/>
      <c r="H33" s="3"/>
      <c r="I33" s="23" t="s">
        <v>68</v>
      </c>
      <c r="J33" s="3"/>
      <c r="K33" s="3"/>
      <c r="L33" s="3"/>
    </row>
    <row r="34" spans="1:15">
      <c r="A34" s="23"/>
      <c r="B34" s="23" t="s">
        <v>36</v>
      </c>
      <c r="C34" s="3"/>
      <c r="D34" s="3"/>
      <c r="E34" s="3"/>
      <c r="F34" s="3"/>
      <c r="G34" s="3"/>
      <c r="H34" s="3"/>
      <c r="I34" s="23" t="s">
        <v>69</v>
      </c>
      <c r="J34" s="3"/>
      <c r="K34" s="3"/>
      <c r="L34" s="3"/>
    </row>
    <row r="35" spans="1:15">
      <c r="A35" s="42" t="s">
        <v>0</v>
      </c>
      <c r="B35" s="3"/>
      <c r="C35" s="3"/>
      <c r="D35" s="3"/>
      <c r="E35" s="3"/>
      <c r="F35" s="3"/>
      <c r="G35" s="3"/>
      <c r="H35" s="3"/>
      <c r="I35" s="3"/>
      <c r="J35" s="23"/>
      <c r="K35" s="3"/>
      <c r="L35" s="3"/>
      <c r="M35" s="43"/>
      <c r="N35" s="43"/>
      <c r="O35" s="43"/>
    </row>
    <row r="36" spans="1:15">
      <c r="A36" s="3"/>
      <c r="B36" s="3"/>
      <c r="C36" s="3" t="s">
        <v>0</v>
      </c>
      <c r="D36" s="3" t="s">
        <v>0</v>
      </c>
      <c r="E36" s="44" t="s">
        <v>0</v>
      </c>
      <c r="F36" s="3"/>
      <c r="G36" s="3"/>
      <c r="H36" s="3"/>
      <c r="I36" s="3"/>
      <c r="J36" s="3"/>
      <c r="K36" s="3"/>
      <c r="L36" s="3"/>
    </row>
    <row r="37" spans="1:15">
      <c r="C37" s="45" t="s">
        <v>0</v>
      </c>
      <c r="D37" s="45" t="s">
        <v>0</v>
      </c>
      <c r="E37" s="46" t="s">
        <v>0</v>
      </c>
    </row>
    <row r="38" spans="1:15">
      <c r="C38" s="45" t="s">
        <v>0</v>
      </c>
      <c r="D38" s="45" t="s">
        <v>0</v>
      </c>
      <c r="E38" s="47" t="s">
        <v>0</v>
      </c>
    </row>
  </sheetData>
  <phoneticPr fontId="0" type="noConversion"/>
  <pageMargins left="0.5" right="0.5" top="0.5" bottom="0.5" header="0" footer="0"/>
  <pageSetup scale="88" orientation="landscape" r:id="rId1"/>
  <headerFooter alignWithMargins="0"/>
  <rowBreaks count="1" manualBreakCount="1">
    <brk id="34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pageSetUpPr fitToPage="1"/>
  </sheetPr>
  <dimension ref="A1:O38"/>
  <sheetViews>
    <sheetView showOutlineSymbols="0" zoomScale="87" zoomScaleNormal="87" workbookViewId="0">
      <selection activeCell="L25" sqref="L25"/>
    </sheetView>
  </sheetViews>
  <sheetFormatPr defaultColWidth="9.6640625" defaultRowHeight="15"/>
  <cols>
    <col min="1" max="1" width="15.6640625" style="72" customWidth="1"/>
    <col min="2" max="3" width="7.6640625" style="72" customWidth="1"/>
    <col min="4" max="4" width="8.109375" style="72" customWidth="1"/>
    <col min="5" max="10" width="7.6640625" style="72" customWidth="1"/>
    <col min="11" max="11" width="8.109375" style="72" customWidth="1"/>
    <col min="12" max="13" width="7.6640625" style="72" customWidth="1"/>
    <col min="14" max="14" width="8.6640625" style="72" customWidth="1"/>
    <col min="15" max="15" width="4.77734375" style="72" customWidth="1"/>
    <col min="16" max="16384" width="9.6640625" style="72"/>
  </cols>
  <sheetData>
    <row r="1" spans="1:15">
      <c r="A1" s="68" t="s">
        <v>0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</row>
    <row r="2" spans="1:15" ht="15.75">
      <c r="A2" s="73" t="s">
        <v>1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</row>
    <row r="3" spans="1:15" ht="18">
      <c r="A3" s="73" t="s">
        <v>2</v>
      </c>
      <c r="B3" s="68"/>
      <c r="C3" s="68"/>
      <c r="D3" s="68"/>
      <c r="E3" s="68"/>
      <c r="F3" s="74" t="s">
        <v>49</v>
      </c>
      <c r="G3" s="68"/>
      <c r="H3" s="68"/>
      <c r="I3" s="68"/>
      <c r="J3" s="68"/>
      <c r="K3" s="68"/>
      <c r="L3" s="68"/>
      <c r="M3" s="68" t="s">
        <v>0</v>
      </c>
      <c r="N3" s="68"/>
    </row>
    <row r="4" spans="1:15" ht="18">
      <c r="A4" s="73" t="s">
        <v>3</v>
      </c>
      <c r="B4" s="68"/>
      <c r="C4" s="68"/>
      <c r="D4" s="68"/>
      <c r="E4" s="68"/>
      <c r="F4" s="74" t="s">
        <v>50</v>
      </c>
      <c r="G4" s="68"/>
      <c r="H4" s="68"/>
      <c r="I4" s="68"/>
      <c r="J4" s="68"/>
      <c r="K4" s="68"/>
      <c r="L4" s="68"/>
      <c r="M4" s="68"/>
      <c r="N4" s="68"/>
    </row>
    <row r="5" spans="1:15" ht="18">
      <c r="A5" s="68"/>
      <c r="B5" s="68"/>
      <c r="C5" s="68"/>
      <c r="D5" s="68"/>
      <c r="E5" s="68"/>
      <c r="F5" s="74" t="s">
        <v>51</v>
      </c>
      <c r="G5" s="68"/>
      <c r="H5" s="68"/>
      <c r="I5" s="68"/>
      <c r="J5" s="68"/>
      <c r="K5" s="68"/>
      <c r="L5" s="68"/>
      <c r="M5" s="68"/>
      <c r="N5" s="68"/>
    </row>
    <row r="6" spans="1:15" ht="30">
      <c r="A6" s="68"/>
      <c r="B6" s="68"/>
      <c r="C6" s="68"/>
      <c r="D6" s="75" t="s">
        <v>41</v>
      </c>
      <c r="E6" s="68"/>
      <c r="F6" s="68"/>
      <c r="G6" s="68"/>
      <c r="H6" s="68"/>
      <c r="I6" s="68"/>
      <c r="J6" s="68"/>
      <c r="K6" s="68"/>
      <c r="L6" s="68"/>
      <c r="M6" s="68"/>
      <c r="N6" s="68"/>
    </row>
    <row r="7" spans="1:15">
      <c r="A7" s="68"/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</row>
    <row r="8" spans="1:15" ht="18">
      <c r="A8" s="76" t="s">
        <v>4</v>
      </c>
      <c r="B8" s="68" t="s">
        <v>156</v>
      </c>
      <c r="C8" s="68"/>
      <c r="D8" s="68"/>
      <c r="E8" s="68"/>
      <c r="F8" s="68"/>
      <c r="G8" s="76" t="s">
        <v>56</v>
      </c>
      <c r="H8" s="68"/>
      <c r="I8" s="68" t="s">
        <v>159</v>
      </c>
      <c r="J8" s="68"/>
      <c r="K8" s="68"/>
      <c r="L8" s="68"/>
      <c r="M8" s="68"/>
      <c r="N8" s="68"/>
    </row>
    <row r="9" spans="1:15" ht="18">
      <c r="A9" s="77" t="s">
        <v>5</v>
      </c>
      <c r="B9" s="78" t="s">
        <v>157</v>
      </c>
      <c r="C9" s="78"/>
      <c r="D9" s="78"/>
      <c r="E9" s="78"/>
      <c r="F9" s="78"/>
      <c r="G9" s="77" t="s">
        <v>57</v>
      </c>
      <c r="H9" s="78"/>
      <c r="I9" s="78"/>
      <c r="J9" s="78"/>
      <c r="K9" s="238">
        <v>10865</v>
      </c>
      <c r="L9" s="78"/>
      <c r="M9" s="77" t="s">
        <v>77</v>
      </c>
      <c r="N9" s="113">
        <v>2023</v>
      </c>
    </row>
    <row r="10" spans="1:15" ht="18">
      <c r="A10" s="77" t="s">
        <v>6</v>
      </c>
      <c r="B10" s="78" t="s">
        <v>158</v>
      </c>
      <c r="C10" s="78"/>
      <c r="D10" s="78"/>
      <c r="E10" s="78"/>
      <c r="F10" s="78"/>
      <c r="G10" s="77" t="s">
        <v>58</v>
      </c>
      <c r="H10" s="78"/>
      <c r="I10" s="78"/>
      <c r="J10" s="78"/>
      <c r="K10" s="85"/>
      <c r="L10" s="78"/>
      <c r="M10" s="78"/>
      <c r="N10" s="78"/>
    </row>
    <row r="11" spans="1:15">
      <c r="A11" s="66" t="s">
        <v>7</v>
      </c>
      <c r="B11" s="66" t="s">
        <v>28</v>
      </c>
      <c r="C11" s="66" t="s">
        <v>37</v>
      </c>
      <c r="D11" s="66" t="s">
        <v>42</v>
      </c>
      <c r="E11" s="66" t="s">
        <v>46</v>
      </c>
      <c r="F11" s="66" t="s">
        <v>52</v>
      </c>
      <c r="G11" s="66" t="s">
        <v>59</v>
      </c>
      <c r="H11" s="66" t="s">
        <v>61</v>
      </c>
      <c r="I11" s="66" t="s">
        <v>64</v>
      </c>
      <c r="J11" s="66" t="s">
        <v>70</v>
      </c>
      <c r="K11" s="66" t="s">
        <v>71</v>
      </c>
      <c r="L11" s="66" t="s">
        <v>75</v>
      </c>
      <c r="M11" s="66" t="s">
        <v>78</v>
      </c>
      <c r="N11" s="66" t="s">
        <v>79</v>
      </c>
      <c r="O11" s="79"/>
    </row>
    <row r="12" spans="1:15">
      <c r="A12" s="80"/>
      <c r="B12" s="80" t="s">
        <v>29</v>
      </c>
      <c r="C12" s="80" t="s">
        <v>38</v>
      </c>
      <c r="D12" s="80" t="s">
        <v>43</v>
      </c>
      <c r="E12" s="80"/>
      <c r="F12" s="80"/>
      <c r="G12" s="80"/>
      <c r="H12" s="80"/>
      <c r="I12" s="80"/>
      <c r="J12" s="80"/>
      <c r="K12" s="80"/>
      <c r="L12" s="81"/>
      <c r="M12" s="81"/>
      <c r="N12" s="80"/>
      <c r="O12" s="79"/>
    </row>
    <row r="13" spans="1:15">
      <c r="A13" s="82"/>
      <c r="B13" s="83" t="s">
        <v>30</v>
      </c>
      <c r="C13" s="83" t="s">
        <v>30</v>
      </c>
      <c r="D13" s="83" t="s">
        <v>44</v>
      </c>
      <c r="E13" s="83" t="s">
        <v>47</v>
      </c>
      <c r="F13" s="83" t="s">
        <v>53</v>
      </c>
      <c r="G13" s="83" t="s">
        <v>53</v>
      </c>
      <c r="H13" s="83" t="s">
        <v>43</v>
      </c>
      <c r="I13" s="83" t="s">
        <v>65</v>
      </c>
      <c r="J13" s="83" t="s">
        <v>65</v>
      </c>
      <c r="K13" s="83" t="s">
        <v>72</v>
      </c>
      <c r="L13" s="69"/>
      <c r="M13" s="69"/>
      <c r="N13" s="83" t="s">
        <v>85</v>
      </c>
      <c r="O13" s="79"/>
    </row>
    <row r="14" spans="1:15">
      <c r="A14" s="83" t="s">
        <v>8</v>
      </c>
      <c r="B14" s="83" t="s">
        <v>31</v>
      </c>
      <c r="C14" s="83" t="s">
        <v>39</v>
      </c>
      <c r="D14" s="83" t="s">
        <v>45</v>
      </c>
      <c r="E14" s="83" t="s">
        <v>48</v>
      </c>
      <c r="F14" s="83" t="s">
        <v>54</v>
      </c>
      <c r="G14" s="83" t="s">
        <v>54</v>
      </c>
      <c r="H14" s="83" t="s">
        <v>44</v>
      </c>
      <c r="I14" s="83" t="s">
        <v>55</v>
      </c>
      <c r="J14" s="83" t="s">
        <v>60</v>
      </c>
      <c r="K14" s="84" t="s">
        <v>73</v>
      </c>
      <c r="L14" s="84" t="s">
        <v>30</v>
      </c>
      <c r="M14" s="84"/>
      <c r="N14" s="83" t="s">
        <v>80</v>
      </c>
      <c r="O14" s="79"/>
    </row>
    <row r="15" spans="1:15">
      <c r="A15" s="83"/>
      <c r="B15" s="83" t="s">
        <v>32</v>
      </c>
      <c r="C15" s="83" t="s">
        <v>40</v>
      </c>
      <c r="D15" s="83" t="s">
        <v>32</v>
      </c>
      <c r="E15" s="83"/>
      <c r="F15" s="83" t="s">
        <v>55</v>
      </c>
      <c r="G15" s="83" t="s">
        <v>60</v>
      </c>
      <c r="H15" s="83" t="s">
        <v>62</v>
      </c>
      <c r="I15" s="82"/>
      <c r="J15" s="83"/>
      <c r="K15" s="83" t="s">
        <v>74</v>
      </c>
      <c r="L15" s="83" t="s">
        <v>76</v>
      </c>
      <c r="M15" s="83" t="s">
        <v>21</v>
      </c>
      <c r="N15" s="83" t="s">
        <v>81</v>
      </c>
      <c r="O15" s="79"/>
    </row>
    <row r="16" spans="1:15">
      <c r="A16" s="65" t="s">
        <v>9</v>
      </c>
      <c r="B16" s="104">
        <v>0</v>
      </c>
      <c r="C16" s="104">
        <v>0</v>
      </c>
      <c r="D16" s="104">
        <v>0</v>
      </c>
      <c r="E16" s="31">
        <f t="shared" ref="E16:E27" si="0">B16+C16-D16</f>
        <v>0</v>
      </c>
      <c r="F16" s="194">
        <v>0</v>
      </c>
      <c r="G16" s="31">
        <f t="shared" ref="G16:G28" si="1">E16-F16-H16-K16</f>
        <v>0</v>
      </c>
      <c r="H16" s="194">
        <v>0</v>
      </c>
      <c r="I16" s="194">
        <v>0</v>
      </c>
      <c r="J16" s="31">
        <f t="shared" ref="J16:J28" si="2">H16-I16-L16</f>
        <v>0</v>
      </c>
      <c r="K16" s="194">
        <v>0</v>
      </c>
      <c r="L16" s="194">
        <v>0</v>
      </c>
      <c r="M16" s="31">
        <f t="shared" ref="M16:M27" si="3">SUM(K16:L16)</f>
        <v>0</v>
      </c>
      <c r="N16" s="65">
        <f t="shared" ref="N16:N28" si="4">ROUND(+M16/$K$9,3)</f>
        <v>0</v>
      </c>
      <c r="O16" s="79"/>
    </row>
    <row r="17" spans="1:15">
      <c r="A17" s="65" t="s">
        <v>10</v>
      </c>
      <c r="B17" s="104">
        <v>0</v>
      </c>
      <c r="C17" s="194">
        <v>0</v>
      </c>
      <c r="D17" s="194">
        <v>0</v>
      </c>
      <c r="E17" s="31">
        <f t="shared" si="0"/>
        <v>0</v>
      </c>
      <c r="F17" s="194">
        <v>0</v>
      </c>
      <c r="G17" s="31">
        <f t="shared" si="1"/>
        <v>0</v>
      </c>
      <c r="H17" s="194">
        <v>0</v>
      </c>
      <c r="I17" s="194">
        <v>0</v>
      </c>
      <c r="J17" s="31">
        <f t="shared" si="2"/>
        <v>0</v>
      </c>
      <c r="K17" s="194">
        <v>0</v>
      </c>
      <c r="L17" s="194">
        <v>0</v>
      </c>
      <c r="M17" s="31">
        <f t="shared" si="3"/>
        <v>0</v>
      </c>
      <c r="N17" s="65">
        <f t="shared" si="4"/>
        <v>0</v>
      </c>
      <c r="O17" s="79"/>
    </row>
    <row r="18" spans="1:15">
      <c r="A18" s="65" t="s">
        <v>11</v>
      </c>
      <c r="B18" s="104">
        <v>0</v>
      </c>
      <c r="C18" s="194">
        <v>0</v>
      </c>
      <c r="D18" s="194">
        <v>0</v>
      </c>
      <c r="E18" s="31">
        <f t="shared" si="0"/>
        <v>0</v>
      </c>
      <c r="F18" s="194">
        <v>0</v>
      </c>
      <c r="G18" s="31">
        <f t="shared" si="1"/>
        <v>0</v>
      </c>
      <c r="H18" s="194">
        <v>0</v>
      </c>
      <c r="I18" s="194">
        <v>0</v>
      </c>
      <c r="J18" s="31">
        <f t="shared" si="2"/>
        <v>0</v>
      </c>
      <c r="K18" s="194">
        <v>0</v>
      </c>
      <c r="L18" s="194">
        <v>0</v>
      </c>
      <c r="M18" s="31">
        <f t="shared" si="3"/>
        <v>0</v>
      </c>
      <c r="N18" s="65">
        <f t="shared" si="4"/>
        <v>0</v>
      </c>
      <c r="O18" s="79"/>
    </row>
    <row r="19" spans="1:15">
      <c r="A19" s="65" t="s">
        <v>12</v>
      </c>
      <c r="B19" s="104">
        <v>0</v>
      </c>
      <c r="C19" s="194">
        <v>0</v>
      </c>
      <c r="D19" s="194">
        <v>0</v>
      </c>
      <c r="E19" s="31">
        <f t="shared" si="0"/>
        <v>0</v>
      </c>
      <c r="F19" s="194">
        <v>0</v>
      </c>
      <c r="G19" s="31">
        <f t="shared" si="1"/>
        <v>0</v>
      </c>
      <c r="H19" s="194">
        <v>0</v>
      </c>
      <c r="I19" s="194">
        <v>0</v>
      </c>
      <c r="J19" s="31">
        <f t="shared" si="2"/>
        <v>0</v>
      </c>
      <c r="K19" s="194">
        <v>0</v>
      </c>
      <c r="L19" s="194">
        <v>0</v>
      </c>
      <c r="M19" s="31">
        <f t="shared" si="3"/>
        <v>0</v>
      </c>
      <c r="N19" s="65">
        <f t="shared" si="4"/>
        <v>0</v>
      </c>
      <c r="O19" s="79"/>
    </row>
    <row r="20" spans="1:15">
      <c r="A20" s="65" t="s">
        <v>13</v>
      </c>
      <c r="B20" s="104">
        <v>0</v>
      </c>
      <c r="C20" s="194">
        <v>0</v>
      </c>
      <c r="D20" s="194">
        <v>0</v>
      </c>
      <c r="E20" s="31">
        <f t="shared" si="0"/>
        <v>0</v>
      </c>
      <c r="F20" s="194">
        <v>0</v>
      </c>
      <c r="G20" s="31">
        <f t="shared" si="1"/>
        <v>0</v>
      </c>
      <c r="H20" s="194">
        <v>0</v>
      </c>
      <c r="I20" s="194">
        <v>0</v>
      </c>
      <c r="J20" s="31">
        <f t="shared" si="2"/>
        <v>0</v>
      </c>
      <c r="K20" s="194">
        <v>0</v>
      </c>
      <c r="L20" s="194">
        <v>0</v>
      </c>
      <c r="M20" s="31">
        <f t="shared" si="3"/>
        <v>0</v>
      </c>
      <c r="N20" s="65">
        <f t="shared" si="4"/>
        <v>0</v>
      </c>
      <c r="O20" s="79"/>
    </row>
    <row r="21" spans="1:15">
      <c r="A21" s="65" t="s">
        <v>14</v>
      </c>
      <c r="B21" s="104">
        <v>0</v>
      </c>
      <c r="C21" s="194">
        <v>0</v>
      </c>
      <c r="D21" s="194">
        <v>0</v>
      </c>
      <c r="E21" s="31">
        <f t="shared" si="0"/>
        <v>0</v>
      </c>
      <c r="F21" s="194">
        <v>0</v>
      </c>
      <c r="G21" s="31">
        <f t="shared" si="1"/>
        <v>0</v>
      </c>
      <c r="H21" s="194">
        <v>0</v>
      </c>
      <c r="I21" s="194">
        <v>0</v>
      </c>
      <c r="J21" s="31">
        <f t="shared" si="2"/>
        <v>0</v>
      </c>
      <c r="K21" s="194">
        <v>0</v>
      </c>
      <c r="L21" s="194">
        <v>0</v>
      </c>
      <c r="M21" s="31">
        <f t="shared" si="3"/>
        <v>0</v>
      </c>
      <c r="N21" s="65">
        <f t="shared" si="4"/>
        <v>0</v>
      </c>
      <c r="O21" s="79"/>
    </row>
    <row r="22" spans="1:15">
      <c r="A22" s="65" t="s">
        <v>15</v>
      </c>
      <c r="B22" s="199">
        <v>3780</v>
      </c>
      <c r="C22" s="194">
        <v>0</v>
      </c>
      <c r="D22" s="194">
        <v>0</v>
      </c>
      <c r="E22" s="31">
        <f t="shared" si="0"/>
        <v>3780</v>
      </c>
      <c r="F22" s="193">
        <v>0</v>
      </c>
      <c r="G22" s="31">
        <f t="shared" si="1"/>
        <v>1802</v>
      </c>
      <c r="H22" s="199">
        <v>1954</v>
      </c>
      <c r="I22" s="199">
        <v>208</v>
      </c>
      <c r="J22" s="31">
        <f>H22-I22-L22</f>
        <v>819</v>
      </c>
      <c r="K22" s="199">
        <v>24</v>
      </c>
      <c r="L22" s="199">
        <v>927</v>
      </c>
      <c r="M22" s="31">
        <f t="shared" si="3"/>
        <v>951</v>
      </c>
      <c r="N22" s="65">
        <f t="shared" si="4"/>
        <v>8.7999999999999995E-2</v>
      </c>
      <c r="O22" s="79"/>
    </row>
    <row r="23" spans="1:15">
      <c r="A23" s="65" t="s">
        <v>16</v>
      </c>
      <c r="B23" s="199">
        <v>5165</v>
      </c>
      <c r="C23" s="194">
        <v>0</v>
      </c>
      <c r="D23" s="194">
        <v>0</v>
      </c>
      <c r="E23" s="31">
        <f t="shared" si="0"/>
        <v>5165</v>
      </c>
      <c r="F23" s="193">
        <v>0</v>
      </c>
      <c r="G23" s="31">
        <f t="shared" si="1"/>
        <v>1576</v>
      </c>
      <c r="H23" s="199">
        <v>3497</v>
      </c>
      <c r="I23" s="199">
        <v>318</v>
      </c>
      <c r="J23" s="31">
        <f t="shared" si="2"/>
        <v>1018</v>
      </c>
      <c r="K23" s="199">
        <v>92</v>
      </c>
      <c r="L23" s="199">
        <v>2161</v>
      </c>
      <c r="M23" s="31">
        <f t="shared" si="3"/>
        <v>2253</v>
      </c>
      <c r="N23" s="65">
        <f t="shared" si="4"/>
        <v>0.20699999999999999</v>
      </c>
      <c r="O23" s="79"/>
    </row>
    <row r="24" spans="1:15">
      <c r="A24" s="65" t="s">
        <v>17</v>
      </c>
      <c r="B24" s="199">
        <v>1830</v>
      </c>
      <c r="C24" s="194">
        <v>0</v>
      </c>
      <c r="D24" s="194">
        <v>0</v>
      </c>
      <c r="E24" s="31">
        <f t="shared" si="0"/>
        <v>1830</v>
      </c>
      <c r="F24" s="193">
        <v>0</v>
      </c>
      <c r="G24" s="31">
        <f t="shared" si="1"/>
        <v>352</v>
      </c>
      <c r="H24" s="199">
        <v>1451</v>
      </c>
      <c r="I24" s="199">
        <v>151</v>
      </c>
      <c r="J24" s="31">
        <f t="shared" si="2"/>
        <v>451</v>
      </c>
      <c r="K24" s="199">
        <v>27</v>
      </c>
      <c r="L24" s="199">
        <v>849</v>
      </c>
      <c r="M24" s="31">
        <f t="shared" si="3"/>
        <v>876</v>
      </c>
      <c r="N24" s="65">
        <f t="shared" si="4"/>
        <v>8.1000000000000003E-2</v>
      </c>
      <c r="O24" s="79"/>
    </row>
    <row r="25" spans="1:15">
      <c r="A25" s="65" t="s">
        <v>18</v>
      </c>
      <c r="B25" s="104">
        <v>0</v>
      </c>
      <c r="C25" s="194">
        <v>0</v>
      </c>
      <c r="D25" s="194">
        <v>0</v>
      </c>
      <c r="E25" s="31">
        <f t="shared" si="0"/>
        <v>0</v>
      </c>
      <c r="F25" s="194">
        <v>0</v>
      </c>
      <c r="G25" s="31">
        <f t="shared" si="1"/>
        <v>0</v>
      </c>
      <c r="H25" s="194">
        <v>0</v>
      </c>
      <c r="I25" s="194">
        <v>0</v>
      </c>
      <c r="J25" s="31">
        <f t="shared" si="2"/>
        <v>0</v>
      </c>
      <c r="K25" s="194">
        <v>0</v>
      </c>
      <c r="L25" s="194">
        <v>0</v>
      </c>
      <c r="M25" s="31">
        <f t="shared" si="3"/>
        <v>0</v>
      </c>
      <c r="N25" s="65">
        <f t="shared" si="4"/>
        <v>0</v>
      </c>
      <c r="O25" s="79"/>
    </row>
    <row r="26" spans="1:15">
      <c r="A26" s="65" t="s">
        <v>19</v>
      </c>
      <c r="B26" s="104">
        <v>0</v>
      </c>
      <c r="C26" s="194">
        <v>0</v>
      </c>
      <c r="D26" s="194">
        <v>0</v>
      </c>
      <c r="E26" s="31">
        <f t="shared" si="0"/>
        <v>0</v>
      </c>
      <c r="F26" s="194">
        <v>0</v>
      </c>
      <c r="G26" s="31">
        <f t="shared" si="1"/>
        <v>0</v>
      </c>
      <c r="H26" s="194">
        <v>0</v>
      </c>
      <c r="I26" s="194">
        <v>0</v>
      </c>
      <c r="J26" s="31">
        <f t="shared" si="2"/>
        <v>0</v>
      </c>
      <c r="K26" s="194">
        <v>0</v>
      </c>
      <c r="L26" s="194">
        <v>0</v>
      </c>
      <c r="M26" s="31">
        <f t="shared" si="3"/>
        <v>0</v>
      </c>
      <c r="N26" s="65">
        <f t="shared" si="4"/>
        <v>0</v>
      </c>
      <c r="O26" s="79"/>
    </row>
    <row r="27" spans="1:15">
      <c r="A27" s="65" t="s">
        <v>20</v>
      </c>
      <c r="B27" s="104">
        <v>0</v>
      </c>
      <c r="C27" s="194">
        <v>0</v>
      </c>
      <c r="D27" s="194">
        <v>0</v>
      </c>
      <c r="E27" s="31">
        <f t="shared" si="0"/>
        <v>0</v>
      </c>
      <c r="F27" s="194">
        <v>0</v>
      </c>
      <c r="G27" s="31">
        <f t="shared" si="1"/>
        <v>0</v>
      </c>
      <c r="H27" s="194">
        <v>0</v>
      </c>
      <c r="I27" s="194">
        <v>0</v>
      </c>
      <c r="J27" s="31">
        <f t="shared" si="2"/>
        <v>0</v>
      </c>
      <c r="K27" s="194">
        <v>0</v>
      </c>
      <c r="L27" s="194">
        <v>0</v>
      </c>
      <c r="M27" s="31">
        <f t="shared" si="3"/>
        <v>0</v>
      </c>
      <c r="N27" s="65">
        <f t="shared" si="4"/>
        <v>0</v>
      </c>
      <c r="O27" s="79"/>
    </row>
    <row r="28" spans="1:15" ht="15.75" thickBot="1">
      <c r="A28" s="65" t="s">
        <v>21</v>
      </c>
      <c r="B28" s="166">
        <f>SUM(B16:B27)</f>
        <v>10775</v>
      </c>
      <c r="C28" s="166">
        <f>SUM(C16:C27)</f>
        <v>0</v>
      </c>
      <c r="D28" s="166">
        <f>SUM(D16:D27)</f>
        <v>0</v>
      </c>
      <c r="E28" s="166">
        <f>SUM(E16:E27)</f>
        <v>10775</v>
      </c>
      <c r="F28" s="166">
        <f>SUM(F16:F27)</f>
        <v>0</v>
      </c>
      <c r="G28" s="166">
        <f t="shared" si="1"/>
        <v>3730</v>
      </c>
      <c r="H28" s="166">
        <f>SUM(H16:H27)</f>
        <v>6902</v>
      </c>
      <c r="I28" s="166">
        <f>SUM(I16:I27)</f>
        <v>677</v>
      </c>
      <c r="J28" s="166">
        <f t="shared" si="2"/>
        <v>2288</v>
      </c>
      <c r="K28" s="166">
        <f>SUM(K16:K27)</f>
        <v>143</v>
      </c>
      <c r="L28" s="166">
        <f>SUM(L16:L27)</f>
        <v>3937</v>
      </c>
      <c r="M28" s="166">
        <f>SUM(M16:M27)</f>
        <v>4080</v>
      </c>
      <c r="N28" s="167">
        <f t="shared" si="4"/>
        <v>0.376</v>
      </c>
      <c r="O28" s="79"/>
    </row>
    <row r="29" spans="1:15" ht="15.75" thickTop="1">
      <c r="A29" s="66" t="s">
        <v>102</v>
      </c>
      <c r="B29" s="82" t="s">
        <v>0</v>
      </c>
      <c r="C29" s="82" t="s">
        <v>0</v>
      </c>
      <c r="D29" s="82" t="s">
        <v>0</v>
      </c>
      <c r="E29" s="82">
        <f t="shared" ref="E29:M29" si="5">ROUND(+E28/$K$9,2)</f>
        <v>0.99</v>
      </c>
      <c r="F29" s="82">
        <f t="shared" si="5"/>
        <v>0</v>
      </c>
      <c r="G29" s="82">
        <f t="shared" si="5"/>
        <v>0.34</v>
      </c>
      <c r="H29" s="82">
        <f t="shared" si="5"/>
        <v>0.64</v>
      </c>
      <c r="I29" s="82">
        <f t="shared" si="5"/>
        <v>0.06</v>
      </c>
      <c r="J29" s="82">
        <f t="shared" si="5"/>
        <v>0.21</v>
      </c>
      <c r="K29" s="82">
        <f t="shared" si="5"/>
        <v>0.01</v>
      </c>
      <c r="L29" s="82">
        <f t="shared" si="5"/>
        <v>0.36</v>
      </c>
      <c r="M29" s="82">
        <f t="shared" si="5"/>
        <v>0.38</v>
      </c>
      <c r="N29" s="82"/>
      <c r="O29" s="79"/>
    </row>
    <row r="30" spans="1:15">
      <c r="A30" s="65" t="s">
        <v>23</v>
      </c>
      <c r="B30" s="65" t="s">
        <v>0</v>
      </c>
      <c r="C30" s="65" t="s">
        <v>0</v>
      </c>
      <c r="D30" s="65" t="s">
        <v>0</v>
      </c>
      <c r="E30" s="65">
        <f t="shared" ref="E30:M30" si="6">E28/$E$28*100</f>
        <v>100</v>
      </c>
      <c r="F30" s="65">
        <f t="shared" si="6"/>
        <v>0</v>
      </c>
      <c r="G30" s="38">
        <f t="shared" si="6"/>
        <v>34.617169373549885</v>
      </c>
      <c r="H30" s="38">
        <f t="shared" si="6"/>
        <v>64.055684454756374</v>
      </c>
      <c r="I30" s="38">
        <f t="shared" si="6"/>
        <v>6.2830626450116016</v>
      </c>
      <c r="J30" s="38">
        <f t="shared" si="6"/>
        <v>21.23433874709977</v>
      </c>
      <c r="K30" s="38">
        <f t="shared" si="6"/>
        <v>1.3271461716937356</v>
      </c>
      <c r="L30" s="38">
        <f t="shared" si="6"/>
        <v>36.538283062645007</v>
      </c>
      <c r="M30" s="38">
        <f t="shared" si="6"/>
        <v>37.865429234338748</v>
      </c>
      <c r="N30" s="65"/>
      <c r="O30" s="79"/>
    </row>
    <row r="31" spans="1:15">
      <c r="A31" s="67"/>
      <c r="B31" s="67"/>
      <c r="C31" s="67"/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67"/>
    </row>
    <row r="32" spans="1:15">
      <c r="A32" s="69" t="s">
        <v>24</v>
      </c>
      <c r="B32" s="69" t="s">
        <v>33</v>
      </c>
      <c r="C32" s="68"/>
      <c r="D32" s="68"/>
      <c r="E32" s="68"/>
      <c r="F32" s="68"/>
      <c r="G32" s="68"/>
      <c r="H32" s="68"/>
      <c r="I32" s="69" t="s">
        <v>66</v>
      </c>
      <c r="J32" s="68"/>
      <c r="K32" s="68"/>
      <c r="L32" s="68"/>
      <c r="M32" s="68"/>
      <c r="N32" s="68"/>
    </row>
    <row r="33" spans="1:15">
      <c r="A33" s="69"/>
      <c r="B33" s="69" t="s">
        <v>34</v>
      </c>
      <c r="C33" s="68"/>
      <c r="D33" s="68"/>
      <c r="E33" s="68"/>
      <c r="F33" s="68"/>
      <c r="G33" s="68"/>
      <c r="H33" s="68"/>
      <c r="I33" s="69" t="s">
        <v>67</v>
      </c>
      <c r="J33" s="68"/>
      <c r="K33" s="68"/>
      <c r="L33" s="68"/>
      <c r="M33" s="68"/>
      <c r="N33" s="68"/>
    </row>
    <row r="34" spans="1:15">
      <c r="A34" s="69"/>
      <c r="B34" s="69" t="s">
        <v>35</v>
      </c>
      <c r="C34" s="68"/>
      <c r="D34" s="68"/>
      <c r="E34" s="68"/>
      <c r="F34" s="68"/>
      <c r="G34" s="68"/>
      <c r="H34" s="68"/>
      <c r="I34" s="69" t="s">
        <v>68</v>
      </c>
      <c r="J34" s="68"/>
      <c r="K34" s="68"/>
      <c r="L34" s="68"/>
      <c r="M34" s="68"/>
      <c r="N34" s="68"/>
    </row>
    <row r="35" spans="1:15">
      <c r="A35" s="69"/>
      <c r="B35" s="69" t="s">
        <v>36</v>
      </c>
      <c r="C35" s="68"/>
      <c r="D35" s="68"/>
      <c r="E35" s="68"/>
      <c r="F35" s="68"/>
      <c r="G35" s="68"/>
      <c r="H35" s="68"/>
      <c r="I35" s="69" t="s">
        <v>69</v>
      </c>
      <c r="J35" s="68"/>
      <c r="K35" s="68"/>
      <c r="L35" s="68"/>
      <c r="M35" s="68"/>
      <c r="N35" s="68"/>
    </row>
    <row r="36" spans="1:15">
      <c r="A36" s="70"/>
      <c r="B36" s="68"/>
      <c r="C36" s="68" t="s">
        <v>0</v>
      </c>
      <c r="D36" s="68" t="s">
        <v>0</v>
      </c>
      <c r="E36" s="68" t="s">
        <v>0</v>
      </c>
      <c r="F36" s="68"/>
      <c r="G36" s="68"/>
      <c r="H36" s="68"/>
      <c r="I36" s="69"/>
      <c r="J36" s="68"/>
      <c r="K36" s="68"/>
      <c r="L36" s="68"/>
      <c r="M36" s="68"/>
      <c r="N36" s="68"/>
      <c r="O36" s="71"/>
    </row>
    <row r="37" spans="1:15">
      <c r="A37" s="68"/>
      <c r="B37" s="68"/>
      <c r="C37" s="68" t="s">
        <v>0</v>
      </c>
      <c r="D37" s="68" t="s">
        <v>0</v>
      </c>
      <c r="E37" s="68" t="s">
        <v>0</v>
      </c>
      <c r="F37" s="68"/>
      <c r="G37" s="68"/>
      <c r="H37" s="68"/>
      <c r="I37" s="68"/>
      <c r="J37" s="68"/>
      <c r="K37" s="68"/>
      <c r="L37" s="68"/>
      <c r="M37" s="68"/>
      <c r="N37" s="68"/>
    </row>
    <row r="38" spans="1:15">
      <c r="A38" s="68"/>
      <c r="B38" s="68"/>
      <c r="C38" s="68"/>
      <c r="D38" s="68"/>
      <c r="E38" s="68"/>
      <c r="F38" s="68"/>
      <c r="G38" s="68"/>
      <c r="H38" s="68"/>
      <c r="I38" s="68"/>
      <c r="J38" s="68"/>
      <c r="K38" s="68"/>
      <c r="L38" s="68"/>
      <c r="M38" s="68"/>
      <c r="N38" s="68"/>
    </row>
  </sheetData>
  <phoneticPr fontId="0" type="noConversion"/>
  <pageMargins left="0.5" right="0.5" top="0.5" bottom="0.5" header="0" footer="0"/>
  <pageSetup scale="87" orientation="landscape" r:id="rId1"/>
  <headerFooter alignWithMargins="0"/>
  <rowBreaks count="1" manualBreakCount="1">
    <brk id="3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C6B668-C6DF-46CF-BEDD-2B05BF4DAD99}">
  <sheetPr>
    <pageSetUpPr fitToPage="1"/>
  </sheetPr>
  <dimension ref="A1:O37"/>
  <sheetViews>
    <sheetView showOutlineSymbols="0" zoomScale="87" zoomScaleNormal="87" workbookViewId="0">
      <selection activeCell="R32" sqref="R32"/>
    </sheetView>
  </sheetViews>
  <sheetFormatPr defaultColWidth="9.6640625" defaultRowHeight="15"/>
  <cols>
    <col min="1" max="1" width="15.6640625" style="72" customWidth="1"/>
    <col min="2" max="3" width="7.6640625" style="72" customWidth="1"/>
    <col min="4" max="4" width="8.109375" style="72" customWidth="1"/>
    <col min="5" max="10" width="7.6640625" style="72" customWidth="1"/>
    <col min="11" max="11" width="8.109375" style="72" customWidth="1"/>
    <col min="12" max="14" width="7.6640625" style="72" customWidth="1"/>
    <col min="15" max="15" width="3.77734375" style="72" customWidth="1"/>
    <col min="16" max="16384" width="9.6640625" style="72"/>
  </cols>
  <sheetData>
    <row r="1" spans="1:15">
      <c r="A1" s="68" t="s">
        <v>0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</row>
    <row r="2" spans="1:15" ht="15.75">
      <c r="A2" s="73" t="s">
        <v>1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</row>
    <row r="3" spans="1:15" ht="18">
      <c r="A3" s="73" t="s">
        <v>2</v>
      </c>
      <c r="B3" s="68"/>
      <c r="C3" s="68"/>
      <c r="D3" s="68"/>
      <c r="E3" s="68"/>
      <c r="F3" s="74" t="s">
        <v>49</v>
      </c>
      <c r="G3" s="68"/>
      <c r="H3" s="68"/>
      <c r="I3" s="68"/>
      <c r="J3" s="68"/>
      <c r="K3" s="68"/>
      <c r="L3" s="68"/>
    </row>
    <row r="4" spans="1:15" ht="18">
      <c r="A4" s="73" t="s">
        <v>3</v>
      </c>
      <c r="B4" s="68"/>
      <c r="C4" s="68"/>
      <c r="D4" s="68"/>
      <c r="E4" s="68"/>
      <c r="F4" s="74" t="s">
        <v>50</v>
      </c>
      <c r="G4" s="68"/>
      <c r="H4" s="68"/>
      <c r="I4" s="68"/>
      <c r="J4" s="68"/>
      <c r="K4" s="68"/>
      <c r="L4" s="68"/>
    </row>
    <row r="5" spans="1:15" ht="18">
      <c r="A5" s="68"/>
      <c r="B5" s="68"/>
      <c r="C5" s="68"/>
      <c r="D5" s="68"/>
      <c r="E5" s="68"/>
      <c r="F5" s="74" t="s">
        <v>51</v>
      </c>
      <c r="G5" s="68"/>
      <c r="H5" s="68"/>
      <c r="I5" s="68"/>
      <c r="J5" s="68"/>
      <c r="K5" s="68"/>
      <c r="L5" s="68"/>
    </row>
    <row r="6" spans="1:15" ht="30">
      <c r="A6" s="68"/>
      <c r="B6" s="68"/>
      <c r="C6" s="68"/>
      <c r="D6" s="75" t="s">
        <v>41</v>
      </c>
      <c r="E6" s="68"/>
      <c r="F6" s="68"/>
      <c r="G6" s="68"/>
      <c r="H6" s="68"/>
      <c r="I6" s="68"/>
      <c r="J6" s="68"/>
      <c r="K6" s="68"/>
      <c r="L6" s="68"/>
    </row>
    <row r="7" spans="1:15">
      <c r="A7" s="68"/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71"/>
      <c r="N7" s="71"/>
    </row>
    <row r="8" spans="1:15" ht="18">
      <c r="A8" s="76" t="s">
        <v>4</v>
      </c>
      <c r="B8" s="164" t="s">
        <v>154</v>
      </c>
      <c r="C8" s="68"/>
      <c r="D8" s="68"/>
      <c r="E8" s="68"/>
      <c r="F8" s="68"/>
      <c r="G8" s="76" t="s">
        <v>56</v>
      </c>
      <c r="H8" s="68"/>
      <c r="I8" s="68" t="s">
        <v>88</v>
      </c>
      <c r="J8" s="68"/>
      <c r="K8" s="68"/>
      <c r="L8" s="68"/>
      <c r="M8" s="86"/>
      <c r="N8" s="86"/>
    </row>
    <row r="9" spans="1:15" ht="18">
      <c r="A9" s="77" t="s">
        <v>5</v>
      </c>
      <c r="B9" s="78" t="s">
        <v>26</v>
      </c>
      <c r="C9" s="78"/>
      <c r="D9" s="78"/>
      <c r="E9" s="78"/>
      <c r="F9" s="78"/>
      <c r="G9" s="77" t="s">
        <v>57</v>
      </c>
      <c r="H9" s="78"/>
      <c r="I9" s="78"/>
      <c r="J9" s="78"/>
      <c r="K9" s="114">
        <v>0</v>
      </c>
      <c r="L9" s="181" t="s">
        <v>0</v>
      </c>
      <c r="M9" s="87" t="s">
        <v>77</v>
      </c>
      <c r="N9" s="117">
        <v>2023</v>
      </c>
    </row>
    <row r="10" spans="1:15" ht="18.75" thickBot="1">
      <c r="A10" s="77" t="s">
        <v>6</v>
      </c>
      <c r="B10" s="165" t="s">
        <v>155</v>
      </c>
      <c r="C10" s="78"/>
      <c r="D10" s="78"/>
      <c r="E10" s="78"/>
      <c r="F10" s="78"/>
      <c r="G10" s="77" t="s">
        <v>58</v>
      </c>
      <c r="H10" s="78"/>
      <c r="I10" s="78"/>
      <c r="J10" s="78"/>
      <c r="K10" s="78"/>
      <c r="L10" s="78"/>
      <c r="M10" s="88"/>
      <c r="N10" s="88"/>
    </row>
    <row r="11" spans="1:15" ht="16.5" thickTop="1" thickBot="1">
      <c r="A11" s="66" t="s">
        <v>7</v>
      </c>
      <c r="B11" s="66" t="s">
        <v>28</v>
      </c>
      <c r="C11" s="66" t="s">
        <v>37</v>
      </c>
      <c r="D11" s="66" t="s">
        <v>42</v>
      </c>
      <c r="E11" s="66" t="s">
        <v>46</v>
      </c>
      <c r="F11" s="66" t="s">
        <v>52</v>
      </c>
      <c r="G11" s="66" t="s">
        <v>59</v>
      </c>
      <c r="H11" s="66" t="s">
        <v>61</v>
      </c>
      <c r="I11" s="66" t="s">
        <v>64</v>
      </c>
      <c r="J11" s="66" t="s">
        <v>70</v>
      </c>
      <c r="K11" s="66" t="s">
        <v>71</v>
      </c>
      <c r="L11" s="66" t="s">
        <v>75</v>
      </c>
      <c r="M11" s="89" t="s">
        <v>78</v>
      </c>
      <c r="N11" s="89" t="s">
        <v>79</v>
      </c>
      <c r="O11" s="79"/>
    </row>
    <row r="12" spans="1:15" ht="15.75" thickTop="1">
      <c r="A12" s="80"/>
      <c r="B12" s="80" t="s">
        <v>29</v>
      </c>
      <c r="C12" s="80" t="s">
        <v>38</v>
      </c>
      <c r="D12" s="80" t="s">
        <v>177</v>
      </c>
      <c r="E12" s="80"/>
      <c r="F12" s="80"/>
      <c r="G12" s="80"/>
      <c r="H12" s="80"/>
      <c r="I12" s="80"/>
      <c r="J12" s="80"/>
      <c r="K12" s="80"/>
      <c r="L12" s="81"/>
      <c r="M12" s="90"/>
      <c r="N12" s="91"/>
      <c r="O12" s="79"/>
    </row>
    <row r="13" spans="1:15">
      <c r="A13" s="82"/>
      <c r="B13" s="83" t="s">
        <v>30</v>
      </c>
      <c r="C13" s="83" t="s">
        <v>30</v>
      </c>
      <c r="D13" s="83" t="s">
        <v>44</v>
      </c>
      <c r="E13" s="83" t="s">
        <v>47</v>
      </c>
      <c r="F13" s="83" t="s">
        <v>53</v>
      </c>
      <c r="G13" s="83" t="s">
        <v>53</v>
      </c>
      <c r="H13" s="83" t="s">
        <v>43</v>
      </c>
      <c r="I13" s="83" t="s">
        <v>65</v>
      </c>
      <c r="J13" s="83" t="s">
        <v>65</v>
      </c>
      <c r="K13" s="83" t="s">
        <v>72</v>
      </c>
      <c r="L13" s="69"/>
      <c r="M13" s="92"/>
      <c r="N13" s="93" t="s">
        <v>85</v>
      </c>
      <c r="O13" s="79"/>
    </row>
    <row r="14" spans="1:15">
      <c r="A14" s="83" t="s">
        <v>8</v>
      </c>
      <c r="B14" s="83" t="s">
        <v>31</v>
      </c>
      <c r="C14" s="83" t="s">
        <v>39</v>
      </c>
      <c r="D14" s="83" t="s">
        <v>178</v>
      </c>
      <c r="E14" s="83" t="s">
        <v>48</v>
      </c>
      <c r="F14" s="83" t="s">
        <v>54</v>
      </c>
      <c r="G14" s="83" t="s">
        <v>54</v>
      </c>
      <c r="H14" s="83" t="s">
        <v>44</v>
      </c>
      <c r="I14" s="83" t="s">
        <v>55</v>
      </c>
      <c r="J14" s="83" t="s">
        <v>60</v>
      </c>
      <c r="K14" s="84" t="s">
        <v>73</v>
      </c>
      <c r="L14" s="84" t="s">
        <v>30</v>
      </c>
      <c r="M14" s="94"/>
      <c r="N14" s="95" t="s">
        <v>80</v>
      </c>
      <c r="O14" s="79"/>
    </row>
    <row r="15" spans="1:15" ht="15.75" thickBot="1">
      <c r="A15" s="107"/>
      <c r="B15" s="107" t="s">
        <v>32</v>
      </c>
      <c r="C15" s="107" t="s">
        <v>40</v>
      </c>
      <c r="D15" s="107" t="s">
        <v>179</v>
      </c>
      <c r="E15" s="107"/>
      <c r="F15" s="107" t="s">
        <v>55</v>
      </c>
      <c r="G15" s="107" t="s">
        <v>60</v>
      </c>
      <c r="H15" s="107" t="s">
        <v>62</v>
      </c>
      <c r="I15" s="108"/>
      <c r="J15" s="107"/>
      <c r="K15" s="107" t="s">
        <v>74</v>
      </c>
      <c r="L15" s="107" t="s">
        <v>76</v>
      </c>
      <c r="M15" s="109" t="s">
        <v>21</v>
      </c>
      <c r="N15" s="110" t="s">
        <v>81</v>
      </c>
      <c r="O15" s="79"/>
    </row>
    <row r="16" spans="1:15">
      <c r="A16" s="129" t="s">
        <v>9</v>
      </c>
      <c r="B16" s="103">
        <v>0</v>
      </c>
      <c r="C16" s="130">
        <v>0</v>
      </c>
      <c r="D16" s="186">
        <v>0</v>
      </c>
      <c r="E16" s="131">
        <f t="shared" ref="E16:E27" si="0">B16+C16-D16</f>
        <v>0</v>
      </c>
      <c r="F16" s="103">
        <v>0</v>
      </c>
      <c r="G16" s="131">
        <f t="shared" ref="G16:G28" si="1">E16-F16-H16-K16</f>
        <v>0</v>
      </c>
      <c r="H16" s="144">
        <f t="shared" ref="H16:H27" si="2">L16</f>
        <v>0</v>
      </c>
      <c r="I16" s="103">
        <v>0</v>
      </c>
      <c r="J16" s="131">
        <f t="shared" ref="J16:J28" si="3">H16-I16-L16</f>
        <v>0</v>
      </c>
      <c r="K16" s="103">
        <v>0</v>
      </c>
      <c r="L16" s="103">
        <v>0</v>
      </c>
      <c r="M16" s="145">
        <f t="shared" ref="M16:M27" si="4">SUM(K16:L16)</f>
        <v>0</v>
      </c>
      <c r="N16" s="146">
        <v>0</v>
      </c>
      <c r="O16" s="16"/>
    </row>
    <row r="17" spans="1:15">
      <c r="A17" s="129" t="s">
        <v>10</v>
      </c>
      <c r="B17" s="186">
        <v>0</v>
      </c>
      <c r="C17" s="130">
        <v>0</v>
      </c>
      <c r="D17" s="186">
        <v>0</v>
      </c>
      <c r="E17" s="131">
        <f t="shared" si="0"/>
        <v>0</v>
      </c>
      <c r="F17" s="103">
        <v>0</v>
      </c>
      <c r="G17" s="131">
        <f t="shared" si="1"/>
        <v>0</v>
      </c>
      <c r="H17" s="144">
        <f t="shared" si="2"/>
        <v>0</v>
      </c>
      <c r="I17" s="103">
        <v>0</v>
      </c>
      <c r="J17" s="131">
        <f t="shared" si="3"/>
        <v>0</v>
      </c>
      <c r="K17" s="103">
        <v>0</v>
      </c>
      <c r="L17" s="103">
        <v>0</v>
      </c>
      <c r="M17" s="145">
        <f t="shared" si="4"/>
        <v>0</v>
      </c>
      <c r="N17" s="146">
        <v>0</v>
      </c>
      <c r="O17" s="16"/>
    </row>
    <row r="18" spans="1:15">
      <c r="A18" s="129" t="s">
        <v>11</v>
      </c>
      <c r="B18" s="103">
        <v>0</v>
      </c>
      <c r="C18" s="130">
        <v>0</v>
      </c>
      <c r="D18" s="186">
        <v>0</v>
      </c>
      <c r="E18" s="131">
        <f t="shared" si="0"/>
        <v>0</v>
      </c>
      <c r="F18" s="103">
        <v>0</v>
      </c>
      <c r="G18" s="131">
        <f t="shared" si="1"/>
        <v>0</v>
      </c>
      <c r="H18" s="144">
        <f t="shared" si="2"/>
        <v>0</v>
      </c>
      <c r="I18" s="103">
        <v>0</v>
      </c>
      <c r="J18" s="131">
        <f t="shared" si="3"/>
        <v>0</v>
      </c>
      <c r="K18" s="103">
        <v>0</v>
      </c>
      <c r="L18" s="103">
        <v>0</v>
      </c>
      <c r="M18" s="145">
        <f t="shared" si="4"/>
        <v>0</v>
      </c>
      <c r="N18" s="146">
        <v>0</v>
      </c>
      <c r="O18" s="16"/>
    </row>
    <row r="19" spans="1:15">
      <c r="A19" s="129" t="s">
        <v>12</v>
      </c>
      <c r="B19" s="103">
        <v>0</v>
      </c>
      <c r="C19" s="130">
        <v>0</v>
      </c>
      <c r="D19" s="186">
        <v>0</v>
      </c>
      <c r="E19" s="131">
        <f t="shared" si="0"/>
        <v>0</v>
      </c>
      <c r="F19" s="103">
        <v>0</v>
      </c>
      <c r="G19" s="131">
        <f t="shared" si="1"/>
        <v>0</v>
      </c>
      <c r="H19" s="144">
        <f t="shared" si="2"/>
        <v>0</v>
      </c>
      <c r="I19" s="103">
        <v>0</v>
      </c>
      <c r="J19" s="131">
        <f t="shared" si="3"/>
        <v>0</v>
      </c>
      <c r="K19" s="103">
        <v>0</v>
      </c>
      <c r="L19" s="103">
        <v>0</v>
      </c>
      <c r="M19" s="145">
        <f t="shared" si="4"/>
        <v>0</v>
      </c>
      <c r="N19" s="146">
        <v>0</v>
      </c>
      <c r="O19" s="16"/>
    </row>
    <row r="20" spans="1:15">
      <c r="A20" s="129" t="s">
        <v>13</v>
      </c>
      <c r="B20" s="103">
        <v>0</v>
      </c>
      <c r="C20" s="130">
        <v>0</v>
      </c>
      <c r="D20" s="186">
        <v>0</v>
      </c>
      <c r="E20" s="131">
        <f t="shared" si="0"/>
        <v>0</v>
      </c>
      <c r="F20" s="103">
        <v>0</v>
      </c>
      <c r="G20" s="131">
        <f t="shared" si="1"/>
        <v>0</v>
      </c>
      <c r="H20" s="144">
        <f t="shared" si="2"/>
        <v>0</v>
      </c>
      <c r="I20" s="103">
        <v>0</v>
      </c>
      <c r="J20" s="131">
        <f t="shared" si="3"/>
        <v>0</v>
      </c>
      <c r="K20" s="103">
        <v>0</v>
      </c>
      <c r="L20" s="103">
        <v>0</v>
      </c>
      <c r="M20" s="145">
        <f t="shared" si="4"/>
        <v>0</v>
      </c>
      <c r="N20" s="146">
        <v>0</v>
      </c>
      <c r="O20" s="16"/>
    </row>
    <row r="21" spans="1:15">
      <c r="A21" s="129" t="s">
        <v>14</v>
      </c>
      <c r="B21" s="103">
        <v>0</v>
      </c>
      <c r="C21" s="130">
        <v>0</v>
      </c>
      <c r="D21" s="186">
        <v>0</v>
      </c>
      <c r="E21" s="131">
        <f t="shared" si="0"/>
        <v>0</v>
      </c>
      <c r="F21" s="103">
        <v>0</v>
      </c>
      <c r="G21" s="131">
        <f t="shared" si="1"/>
        <v>0</v>
      </c>
      <c r="H21" s="144">
        <f t="shared" si="2"/>
        <v>0</v>
      </c>
      <c r="I21" s="103">
        <v>0</v>
      </c>
      <c r="J21" s="131">
        <f t="shared" si="3"/>
        <v>0</v>
      </c>
      <c r="K21" s="103">
        <v>0</v>
      </c>
      <c r="L21" s="103">
        <v>0</v>
      </c>
      <c r="M21" s="145">
        <f t="shared" si="4"/>
        <v>0</v>
      </c>
      <c r="N21" s="146">
        <v>0</v>
      </c>
      <c r="O21" s="16"/>
    </row>
    <row r="22" spans="1:15">
      <c r="A22" s="129" t="s">
        <v>15</v>
      </c>
      <c r="B22" s="103">
        <v>0</v>
      </c>
      <c r="C22" s="130">
        <v>0</v>
      </c>
      <c r="D22" s="186">
        <v>0</v>
      </c>
      <c r="E22" s="131">
        <f t="shared" si="0"/>
        <v>0</v>
      </c>
      <c r="F22" s="103">
        <v>0</v>
      </c>
      <c r="G22" s="131">
        <f t="shared" si="1"/>
        <v>0</v>
      </c>
      <c r="H22" s="144">
        <f t="shared" si="2"/>
        <v>0</v>
      </c>
      <c r="I22" s="103">
        <v>0</v>
      </c>
      <c r="J22" s="131">
        <f t="shared" si="3"/>
        <v>0</v>
      </c>
      <c r="K22" s="103">
        <v>0</v>
      </c>
      <c r="L22" s="103">
        <v>0</v>
      </c>
      <c r="M22" s="145">
        <f t="shared" si="4"/>
        <v>0</v>
      </c>
      <c r="N22" s="146">
        <v>0</v>
      </c>
      <c r="O22" s="16"/>
    </row>
    <row r="23" spans="1:15">
      <c r="A23" s="129" t="s">
        <v>16</v>
      </c>
      <c r="B23" s="103">
        <v>0</v>
      </c>
      <c r="C23" s="130">
        <v>0</v>
      </c>
      <c r="D23" s="186">
        <v>0</v>
      </c>
      <c r="E23" s="131">
        <f t="shared" si="0"/>
        <v>0</v>
      </c>
      <c r="F23" s="103">
        <v>0</v>
      </c>
      <c r="G23" s="131">
        <f t="shared" si="1"/>
        <v>0</v>
      </c>
      <c r="H23" s="144">
        <f t="shared" si="2"/>
        <v>0</v>
      </c>
      <c r="I23" s="103">
        <v>0</v>
      </c>
      <c r="J23" s="131">
        <f t="shared" si="3"/>
        <v>0</v>
      </c>
      <c r="K23" s="103">
        <v>0</v>
      </c>
      <c r="L23" s="103">
        <v>0</v>
      </c>
      <c r="M23" s="145">
        <f t="shared" si="4"/>
        <v>0</v>
      </c>
      <c r="N23" s="146">
        <v>0</v>
      </c>
      <c r="O23" s="16"/>
    </row>
    <row r="24" spans="1:15">
      <c r="A24" s="129" t="s">
        <v>17</v>
      </c>
      <c r="B24" s="103">
        <v>0</v>
      </c>
      <c r="C24" s="130">
        <v>0</v>
      </c>
      <c r="D24" s="186">
        <v>0</v>
      </c>
      <c r="E24" s="131">
        <f t="shared" si="0"/>
        <v>0</v>
      </c>
      <c r="F24" s="103">
        <v>0</v>
      </c>
      <c r="G24" s="131">
        <f t="shared" si="1"/>
        <v>0</v>
      </c>
      <c r="H24" s="144">
        <f t="shared" si="2"/>
        <v>0</v>
      </c>
      <c r="I24" s="103">
        <v>0</v>
      </c>
      <c r="J24" s="131">
        <f t="shared" si="3"/>
        <v>0</v>
      </c>
      <c r="K24" s="103">
        <v>0</v>
      </c>
      <c r="L24" s="103">
        <v>0</v>
      </c>
      <c r="M24" s="145">
        <f t="shared" si="4"/>
        <v>0</v>
      </c>
      <c r="N24" s="146">
        <v>0</v>
      </c>
      <c r="O24" s="16"/>
    </row>
    <row r="25" spans="1:15">
      <c r="A25" s="129" t="s">
        <v>18</v>
      </c>
      <c r="B25" s="103">
        <v>0</v>
      </c>
      <c r="C25" s="130">
        <v>0</v>
      </c>
      <c r="D25" s="186">
        <v>0</v>
      </c>
      <c r="E25" s="131">
        <f t="shared" si="0"/>
        <v>0</v>
      </c>
      <c r="F25" s="103">
        <v>0</v>
      </c>
      <c r="G25" s="131">
        <f t="shared" si="1"/>
        <v>0</v>
      </c>
      <c r="H25" s="144">
        <f t="shared" si="2"/>
        <v>0</v>
      </c>
      <c r="I25" s="103">
        <v>0</v>
      </c>
      <c r="J25" s="131">
        <f t="shared" si="3"/>
        <v>0</v>
      </c>
      <c r="K25" s="103">
        <v>0</v>
      </c>
      <c r="L25" s="103">
        <v>0</v>
      </c>
      <c r="M25" s="145">
        <f t="shared" si="4"/>
        <v>0</v>
      </c>
      <c r="N25" s="146">
        <v>0</v>
      </c>
      <c r="O25" s="16"/>
    </row>
    <row r="26" spans="1:15">
      <c r="A26" s="129" t="s">
        <v>19</v>
      </c>
      <c r="B26" s="103">
        <v>0</v>
      </c>
      <c r="C26" s="130">
        <v>0</v>
      </c>
      <c r="D26" s="186">
        <v>0</v>
      </c>
      <c r="E26" s="131">
        <f t="shared" si="0"/>
        <v>0</v>
      </c>
      <c r="F26" s="103">
        <v>0</v>
      </c>
      <c r="G26" s="131">
        <f t="shared" si="1"/>
        <v>0</v>
      </c>
      <c r="H26" s="144">
        <f t="shared" si="2"/>
        <v>0</v>
      </c>
      <c r="I26" s="103">
        <v>0</v>
      </c>
      <c r="J26" s="131">
        <f t="shared" si="3"/>
        <v>0</v>
      </c>
      <c r="K26" s="103">
        <v>0</v>
      </c>
      <c r="L26" s="103">
        <v>0</v>
      </c>
      <c r="M26" s="145">
        <f t="shared" si="4"/>
        <v>0</v>
      </c>
      <c r="N26" s="146">
        <v>0</v>
      </c>
      <c r="O26" s="16"/>
    </row>
    <row r="27" spans="1:15">
      <c r="A27" s="129" t="s">
        <v>20</v>
      </c>
      <c r="B27" s="103">
        <v>0</v>
      </c>
      <c r="C27" s="130">
        <v>0</v>
      </c>
      <c r="D27" s="186">
        <v>0</v>
      </c>
      <c r="E27" s="131">
        <f t="shared" si="0"/>
        <v>0</v>
      </c>
      <c r="F27" s="103">
        <v>0</v>
      </c>
      <c r="G27" s="131">
        <f t="shared" si="1"/>
        <v>0</v>
      </c>
      <c r="H27" s="144">
        <f t="shared" si="2"/>
        <v>0</v>
      </c>
      <c r="I27" s="103">
        <v>0</v>
      </c>
      <c r="J27" s="131">
        <f t="shared" si="3"/>
        <v>0</v>
      </c>
      <c r="K27" s="103">
        <v>0</v>
      </c>
      <c r="L27" s="103">
        <v>0</v>
      </c>
      <c r="M27" s="145">
        <f t="shared" si="4"/>
        <v>0</v>
      </c>
      <c r="N27" s="146">
        <v>0</v>
      </c>
      <c r="O27" s="16"/>
    </row>
    <row r="28" spans="1:15" ht="15.75" thickBot="1">
      <c r="A28" s="129" t="s">
        <v>21</v>
      </c>
      <c r="B28" s="147">
        <f>SUM(B16:B27)</f>
        <v>0</v>
      </c>
      <c r="C28" s="147">
        <f>SUM(C16:C27)</f>
        <v>0</v>
      </c>
      <c r="D28" s="147">
        <f>SUM(D16:D27)</f>
        <v>0</v>
      </c>
      <c r="E28" s="147">
        <f>SUM(E16:E27)</f>
        <v>0</v>
      </c>
      <c r="F28" s="147">
        <f>SUM(F16:F27)</f>
        <v>0</v>
      </c>
      <c r="G28" s="147">
        <f t="shared" si="1"/>
        <v>0</v>
      </c>
      <c r="H28" s="147">
        <f>SUM(H16:H27)</f>
        <v>0</v>
      </c>
      <c r="I28" s="147">
        <f>SUM(I16:I27)</f>
        <v>0</v>
      </c>
      <c r="J28" s="147">
        <f t="shared" si="3"/>
        <v>0</v>
      </c>
      <c r="K28" s="147">
        <f>SUM(K16:K27)</f>
        <v>0</v>
      </c>
      <c r="L28" s="147">
        <f>SUM(L16:L27)</f>
        <v>0</v>
      </c>
      <c r="M28" s="148">
        <f>SUM(M16:M27)</f>
        <v>0</v>
      </c>
      <c r="N28" s="149">
        <v>0</v>
      </c>
      <c r="O28" s="16"/>
    </row>
    <row r="29" spans="1:15" ht="15.75" thickTop="1">
      <c r="A29" s="127" t="s">
        <v>22</v>
      </c>
      <c r="B29" s="150"/>
      <c r="C29" s="150"/>
      <c r="D29" s="150"/>
      <c r="E29" s="150">
        <v>0</v>
      </c>
      <c r="F29" s="150">
        <v>0</v>
      </c>
      <c r="G29" s="150">
        <v>0</v>
      </c>
      <c r="H29" s="150">
        <v>0</v>
      </c>
      <c r="I29" s="150">
        <v>0</v>
      </c>
      <c r="J29" s="150">
        <v>0</v>
      </c>
      <c r="K29" s="150">
        <v>0</v>
      </c>
      <c r="L29" s="150">
        <v>0</v>
      </c>
      <c r="M29" s="150">
        <v>0</v>
      </c>
      <c r="N29" s="152"/>
      <c r="O29" s="16"/>
    </row>
    <row r="30" spans="1:15" ht="15.75" thickBot="1">
      <c r="A30" s="129" t="s">
        <v>23</v>
      </c>
      <c r="B30" s="153"/>
      <c r="C30" s="134"/>
      <c r="D30" s="134"/>
      <c r="E30" s="134">
        <v>0</v>
      </c>
      <c r="F30" s="134">
        <v>0</v>
      </c>
      <c r="G30" s="134">
        <v>0</v>
      </c>
      <c r="H30" s="134">
        <v>0</v>
      </c>
      <c r="I30" s="134">
        <v>0</v>
      </c>
      <c r="J30" s="134">
        <v>0</v>
      </c>
      <c r="K30" s="134">
        <v>0</v>
      </c>
      <c r="L30" s="134">
        <v>0</v>
      </c>
      <c r="M30" s="134">
        <v>0</v>
      </c>
      <c r="N30" s="146"/>
      <c r="O30" s="16"/>
    </row>
    <row r="31" spans="1:15" ht="15.75" thickTop="1">
      <c r="A31" s="135"/>
      <c r="B31" s="135"/>
      <c r="C31" s="135"/>
      <c r="D31" s="135"/>
      <c r="E31" s="135"/>
      <c r="F31" s="135"/>
      <c r="G31" s="135"/>
      <c r="H31" s="135"/>
      <c r="I31" s="135"/>
      <c r="J31" s="135"/>
      <c r="K31" s="135"/>
      <c r="L31" s="135"/>
      <c r="M31" s="41"/>
      <c r="N31" s="41"/>
      <c r="O31" s="1"/>
    </row>
    <row r="32" spans="1:15">
      <c r="A32" s="23" t="s">
        <v>24</v>
      </c>
      <c r="B32" s="23" t="s">
        <v>33</v>
      </c>
      <c r="C32" s="125"/>
      <c r="D32" s="125"/>
      <c r="E32" s="125"/>
      <c r="F32" s="125"/>
      <c r="G32" s="125"/>
      <c r="H32" s="125"/>
      <c r="I32" s="23" t="s">
        <v>66</v>
      </c>
      <c r="J32" s="125"/>
      <c r="K32" s="125"/>
      <c r="L32" s="125"/>
      <c r="M32" s="1"/>
      <c r="N32" s="1"/>
      <c r="O32" s="1"/>
    </row>
    <row r="33" spans="1:15">
      <c r="A33" s="23"/>
      <c r="B33" s="23" t="s">
        <v>34</v>
      </c>
      <c r="C33" s="125"/>
      <c r="D33" s="125"/>
      <c r="E33" s="125"/>
      <c r="F33" s="125"/>
      <c r="G33" s="125"/>
      <c r="H33" s="125"/>
      <c r="I33" s="23" t="s">
        <v>67</v>
      </c>
      <c r="J33" s="125"/>
      <c r="K33" s="125"/>
      <c r="L33" s="125"/>
      <c r="M33" s="1"/>
      <c r="N33" s="1"/>
      <c r="O33" s="1"/>
    </row>
    <row r="34" spans="1:15">
      <c r="A34" s="23"/>
      <c r="B34" s="23" t="s">
        <v>35</v>
      </c>
      <c r="C34" s="125"/>
      <c r="D34" s="125"/>
      <c r="E34" s="125"/>
      <c r="F34" s="125"/>
      <c r="G34" s="125"/>
      <c r="H34" s="125"/>
      <c r="I34" s="23" t="s">
        <v>68</v>
      </c>
      <c r="J34" s="125"/>
      <c r="K34" s="125"/>
      <c r="L34" s="125"/>
      <c r="M34" s="1"/>
      <c r="N34" s="1"/>
      <c r="O34" s="1"/>
    </row>
    <row r="35" spans="1:15">
      <c r="A35" s="23"/>
      <c r="B35" s="23" t="s">
        <v>36</v>
      </c>
      <c r="C35" s="125"/>
      <c r="D35" s="125"/>
      <c r="E35" s="125"/>
      <c r="F35" s="125"/>
      <c r="G35" s="125"/>
      <c r="H35" s="125"/>
      <c r="I35" s="23" t="s">
        <v>69</v>
      </c>
      <c r="J35" s="125"/>
      <c r="K35" s="125"/>
      <c r="L35" s="125"/>
      <c r="M35" s="1"/>
      <c r="N35" s="1"/>
      <c r="O35" s="1"/>
    </row>
    <row r="36" spans="1:15">
      <c r="A36" s="52"/>
      <c r="B36" s="124"/>
      <c r="C36" s="125" t="s">
        <v>0</v>
      </c>
      <c r="D36" s="125" t="s">
        <v>0</v>
      </c>
      <c r="E36" s="137" t="s">
        <v>0</v>
      </c>
      <c r="F36" s="124"/>
      <c r="G36" s="124"/>
      <c r="H36" s="124"/>
      <c r="I36" s="125"/>
      <c r="J36" s="23"/>
      <c r="K36" s="125"/>
      <c r="L36" s="125"/>
      <c r="M36" s="43"/>
      <c r="N36" s="43"/>
      <c r="O36" s="43"/>
    </row>
    <row r="37" spans="1:15">
      <c r="B37" s="125"/>
      <c r="C37" s="125" t="s">
        <v>0</v>
      </c>
      <c r="D37" s="125" t="s">
        <v>0</v>
      </c>
      <c r="E37" s="138" t="s">
        <v>0</v>
      </c>
      <c r="F37" s="125"/>
      <c r="G37" s="125"/>
      <c r="H37" s="125"/>
      <c r="I37" s="125"/>
      <c r="J37" s="125"/>
      <c r="K37" s="125"/>
      <c r="L37" s="125"/>
      <c r="M37" s="1"/>
      <c r="N37" s="1"/>
      <c r="O37" s="1"/>
    </row>
  </sheetData>
  <pageMargins left="0.5" right="0.5" top="0.5" bottom="0.5" header="0" footer="0"/>
  <pageSetup scale="89" orientation="landscape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O37"/>
  <sheetViews>
    <sheetView showOutlineSymbols="0" zoomScale="87" zoomScaleNormal="87" workbookViewId="0">
      <selection activeCell="S30" sqref="S30"/>
    </sheetView>
  </sheetViews>
  <sheetFormatPr defaultColWidth="9.6640625" defaultRowHeight="15"/>
  <cols>
    <col min="1" max="1" width="15.6640625" style="72" customWidth="1"/>
    <col min="2" max="3" width="7.6640625" style="72" customWidth="1"/>
    <col min="4" max="4" width="8.109375" style="72" customWidth="1"/>
    <col min="5" max="10" width="7.6640625" style="72" customWidth="1"/>
    <col min="11" max="11" width="8.109375" style="72" customWidth="1"/>
    <col min="12" max="14" width="7.6640625" style="72" customWidth="1"/>
    <col min="15" max="15" width="3.77734375" style="72" customWidth="1"/>
    <col min="16" max="16384" width="9.6640625" style="72"/>
  </cols>
  <sheetData>
    <row r="1" spans="1:15">
      <c r="A1" s="68" t="s">
        <v>0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</row>
    <row r="2" spans="1:15" ht="15.75">
      <c r="A2" s="73" t="s">
        <v>1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</row>
    <row r="3" spans="1:15" ht="18">
      <c r="A3" s="73" t="s">
        <v>2</v>
      </c>
      <c r="B3" s="68"/>
      <c r="C3" s="68"/>
      <c r="D3" s="68"/>
      <c r="E3" s="68"/>
      <c r="F3" s="74" t="s">
        <v>49</v>
      </c>
      <c r="G3" s="68"/>
      <c r="H3" s="68"/>
      <c r="I3" s="68"/>
      <c r="J3" s="68"/>
      <c r="K3" s="68"/>
      <c r="L3" s="68"/>
    </row>
    <row r="4" spans="1:15" ht="18">
      <c r="A4" s="73" t="s">
        <v>3</v>
      </c>
      <c r="B4" s="68"/>
      <c r="C4" s="68"/>
      <c r="D4" s="68"/>
      <c r="E4" s="68"/>
      <c r="F4" s="74" t="s">
        <v>50</v>
      </c>
      <c r="G4" s="68"/>
      <c r="H4" s="68"/>
      <c r="I4" s="68"/>
      <c r="J4" s="68"/>
      <c r="K4" s="68"/>
      <c r="L4" s="68"/>
    </row>
    <row r="5" spans="1:15" ht="18">
      <c r="A5" s="68"/>
      <c r="B5" s="68"/>
      <c r="C5" s="68"/>
      <c r="D5" s="68"/>
      <c r="E5" s="68"/>
      <c r="F5" s="74" t="s">
        <v>51</v>
      </c>
      <c r="G5" s="68"/>
      <c r="H5" s="68"/>
      <c r="I5" s="68"/>
      <c r="J5" s="68"/>
      <c r="K5" s="68"/>
      <c r="L5" s="68"/>
    </row>
    <row r="6" spans="1:15" ht="30">
      <c r="A6" s="68"/>
      <c r="B6" s="68"/>
      <c r="C6" s="68"/>
      <c r="D6" s="75" t="s">
        <v>41</v>
      </c>
      <c r="E6" s="68"/>
      <c r="F6" s="68"/>
      <c r="G6" s="68"/>
      <c r="H6" s="68"/>
      <c r="I6" s="68"/>
      <c r="J6" s="68"/>
      <c r="K6" s="68"/>
      <c r="L6" s="68"/>
    </row>
    <row r="7" spans="1:15">
      <c r="A7" s="68"/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71"/>
      <c r="N7" s="71"/>
    </row>
    <row r="8" spans="1:15" ht="18">
      <c r="A8" s="76" t="s">
        <v>4</v>
      </c>
      <c r="B8" s="164" t="s">
        <v>154</v>
      </c>
      <c r="C8" s="68"/>
      <c r="D8" s="68"/>
      <c r="E8" s="68"/>
      <c r="F8" s="68"/>
      <c r="G8" s="76" t="s">
        <v>56</v>
      </c>
      <c r="H8" s="68"/>
      <c r="I8" s="68" t="s">
        <v>88</v>
      </c>
      <c r="J8" s="68"/>
      <c r="K8" s="68"/>
      <c r="L8" s="68"/>
      <c r="M8" s="86"/>
      <c r="N8" s="86"/>
    </row>
    <row r="9" spans="1:15" ht="18">
      <c r="A9" s="77" t="s">
        <v>5</v>
      </c>
      <c r="B9" s="78" t="s">
        <v>26</v>
      </c>
      <c r="C9" s="78"/>
      <c r="D9" s="78"/>
      <c r="E9" s="78"/>
      <c r="F9" s="78"/>
      <c r="G9" s="77" t="s">
        <v>57</v>
      </c>
      <c r="H9" s="78"/>
      <c r="I9" s="78"/>
      <c r="J9" s="78"/>
      <c r="K9" s="114">
        <v>0</v>
      </c>
      <c r="L9" s="181" t="s">
        <v>0</v>
      </c>
      <c r="M9" s="87" t="s">
        <v>77</v>
      </c>
      <c r="N9" s="117">
        <v>2023</v>
      </c>
    </row>
    <row r="10" spans="1:15" ht="18.75" thickBot="1">
      <c r="A10" s="77" t="s">
        <v>6</v>
      </c>
      <c r="B10" s="165" t="s">
        <v>155</v>
      </c>
      <c r="C10" s="78"/>
      <c r="D10" s="78"/>
      <c r="E10" s="78"/>
      <c r="F10" s="78"/>
      <c r="G10" s="77" t="s">
        <v>58</v>
      </c>
      <c r="H10" s="78"/>
      <c r="I10" s="78"/>
      <c r="J10" s="78"/>
      <c r="K10" s="78"/>
      <c r="L10" s="78"/>
      <c r="M10" s="88"/>
      <c r="N10" s="88"/>
    </row>
    <row r="11" spans="1:15" ht="16.5" thickTop="1" thickBot="1">
      <c r="A11" s="66" t="s">
        <v>7</v>
      </c>
      <c r="B11" s="66" t="s">
        <v>28</v>
      </c>
      <c r="C11" s="66" t="s">
        <v>37</v>
      </c>
      <c r="D11" s="66" t="s">
        <v>42</v>
      </c>
      <c r="E11" s="66" t="s">
        <v>46</v>
      </c>
      <c r="F11" s="66" t="s">
        <v>52</v>
      </c>
      <c r="G11" s="66" t="s">
        <v>59</v>
      </c>
      <c r="H11" s="66" t="s">
        <v>61</v>
      </c>
      <c r="I11" s="66" t="s">
        <v>64</v>
      </c>
      <c r="J11" s="66" t="s">
        <v>70</v>
      </c>
      <c r="K11" s="66" t="s">
        <v>71</v>
      </c>
      <c r="L11" s="66" t="s">
        <v>75</v>
      </c>
      <c r="M11" s="89" t="s">
        <v>78</v>
      </c>
      <c r="N11" s="89" t="s">
        <v>79</v>
      </c>
      <c r="O11" s="79"/>
    </row>
    <row r="12" spans="1:15" ht="15.75" thickTop="1">
      <c r="A12" s="80"/>
      <c r="B12" s="80" t="s">
        <v>29</v>
      </c>
      <c r="C12" s="80" t="s">
        <v>38</v>
      </c>
      <c r="D12" s="80" t="s">
        <v>177</v>
      </c>
      <c r="E12" s="80"/>
      <c r="F12" s="80"/>
      <c r="G12" s="80"/>
      <c r="H12" s="80"/>
      <c r="I12" s="80"/>
      <c r="J12" s="80"/>
      <c r="K12" s="80"/>
      <c r="L12" s="81"/>
      <c r="M12" s="90"/>
      <c r="N12" s="91"/>
      <c r="O12" s="79"/>
    </row>
    <row r="13" spans="1:15">
      <c r="A13" s="82"/>
      <c r="B13" s="83" t="s">
        <v>30</v>
      </c>
      <c r="C13" s="83" t="s">
        <v>30</v>
      </c>
      <c r="D13" s="83" t="s">
        <v>44</v>
      </c>
      <c r="E13" s="83" t="s">
        <v>47</v>
      </c>
      <c r="F13" s="83" t="s">
        <v>53</v>
      </c>
      <c r="G13" s="83" t="s">
        <v>53</v>
      </c>
      <c r="H13" s="83" t="s">
        <v>43</v>
      </c>
      <c r="I13" s="83" t="s">
        <v>65</v>
      </c>
      <c r="J13" s="83" t="s">
        <v>65</v>
      </c>
      <c r="K13" s="83" t="s">
        <v>72</v>
      </c>
      <c r="L13" s="69"/>
      <c r="M13" s="92"/>
      <c r="N13" s="93" t="s">
        <v>85</v>
      </c>
      <c r="O13" s="79"/>
    </row>
    <row r="14" spans="1:15">
      <c r="A14" s="83" t="s">
        <v>8</v>
      </c>
      <c r="B14" s="83" t="s">
        <v>31</v>
      </c>
      <c r="C14" s="83" t="s">
        <v>39</v>
      </c>
      <c r="D14" s="83" t="s">
        <v>178</v>
      </c>
      <c r="E14" s="83" t="s">
        <v>48</v>
      </c>
      <c r="F14" s="83" t="s">
        <v>54</v>
      </c>
      <c r="G14" s="83" t="s">
        <v>54</v>
      </c>
      <c r="H14" s="83" t="s">
        <v>44</v>
      </c>
      <c r="I14" s="83" t="s">
        <v>55</v>
      </c>
      <c r="J14" s="83" t="s">
        <v>60</v>
      </c>
      <c r="K14" s="84" t="s">
        <v>73</v>
      </c>
      <c r="L14" s="84" t="s">
        <v>30</v>
      </c>
      <c r="M14" s="94"/>
      <c r="N14" s="95" t="s">
        <v>80</v>
      </c>
      <c r="O14" s="79"/>
    </row>
    <row r="15" spans="1:15" ht="15.75" thickBot="1">
      <c r="A15" s="107"/>
      <c r="B15" s="107" t="s">
        <v>32</v>
      </c>
      <c r="C15" s="107" t="s">
        <v>40</v>
      </c>
      <c r="D15" s="107" t="s">
        <v>179</v>
      </c>
      <c r="E15" s="107"/>
      <c r="F15" s="107" t="s">
        <v>55</v>
      </c>
      <c r="G15" s="107" t="s">
        <v>60</v>
      </c>
      <c r="H15" s="107" t="s">
        <v>62</v>
      </c>
      <c r="I15" s="108"/>
      <c r="J15" s="107"/>
      <c r="K15" s="107" t="s">
        <v>74</v>
      </c>
      <c r="L15" s="107" t="s">
        <v>76</v>
      </c>
      <c r="M15" s="109" t="s">
        <v>21</v>
      </c>
      <c r="N15" s="110" t="s">
        <v>81</v>
      </c>
      <c r="O15" s="79"/>
    </row>
    <row r="16" spans="1:15">
      <c r="A16" s="129" t="s">
        <v>9</v>
      </c>
      <c r="B16" s="103">
        <v>0</v>
      </c>
      <c r="C16" s="130">
        <v>0</v>
      </c>
      <c r="D16" s="186">
        <v>0</v>
      </c>
      <c r="E16" s="131">
        <f t="shared" ref="E16:E27" si="0">B16+C16-D16</f>
        <v>0</v>
      </c>
      <c r="F16" s="103">
        <v>0</v>
      </c>
      <c r="G16" s="131">
        <f t="shared" ref="G16:G28" si="1">E16-F16-H16-K16</f>
        <v>0</v>
      </c>
      <c r="H16" s="144">
        <f t="shared" ref="H16:H27" si="2">L16</f>
        <v>0</v>
      </c>
      <c r="I16" s="103">
        <v>0</v>
      </c>
      <c r="J16" s="131">
        <f t="shared" ref="J16:J28" si="3">H16-I16-L16</f>
        <v>0</v>
      </c>
      <c r="K16" s="103">
        <v>0</v>
      </c>
      <c r="L16" s="103">
        <v>0</v>
      </c>
      <c r="M16" s="145">
        <f t="shared" ref="M16:M27" si="4">SUM(K16:L16)</f>
        <v>0</v>
      </c>
      <c r="N16" s="146" t="e">
        <f t="shared" ref="N16:N28" si="5">ROUND(+M16/$K$9,3)</f>
        <v>#DIV/0!</v>
      </c>
      <c r="O16" s="16"/>
    </row>
    <row r="17" spans="1:15">
      <c r="A17" s="129" t="s">
        <v>10</v>
      </c>
      <c r="B17" s="186">
        <v>0</v>
      </c>
      <c r="C17" s="130">
        <v>0</v>
      </c>
      <c r="D17" s="186">
        <v>0</v>
      </c>
      <c r="E17" s="131">
        <f t="shared" si="0"/>
        <v>0</v>
      </c>
      <c r="F17" s="103">
        <v>0</v>
      </c>
      <c r="G17" s="131">
        <f t="shared" si="1"/>
        <v>0</v>
      </c>
      <c r="H17" s="144">
        <f t="shared" si="2"/>
        <v>0</v>
      </c>
      <c r="I17" s="103">
        <v>0</v>
      </c>
      <c r="J17" s="131">
        <f t="shared" si="3"/>
        <v>0</v>
      </c>
      <c r="K17" s="103">
        <v>0</v>
      </c>
      <c r="L17" s="103">
        <v>0</v>
      </c>
      <c r="M17" s="145">
        <f t="shared" si="4"/>
        <v>0</v>
      </c>
      <c r="N17" s="146" t="e">
        <f t="shared" si="5"/>
        <v>#DIV/0!</v>
      </c>
      <c r="O17" s="16"/>
    </row>
    <row r="18" spans="1:15">
      <c r="A18" s="129" t="s">
        <v>11</v>
      </c>
      <c r="B18" s="103">
        <v>0</v>
      </c>
      <c r="C18" s="130">
        <v>0</v>
      </c>
      <c r="D18" s="186">
        <v>0</v>
      </c>
      <c r="E18" s="131">
        <f t="shared" si="0"/>
        <v>0</v>
      </c>
      <c r="F18" s="103">
        <v>0</v>
      </c>
      <c r="G18" s="131">
        <f t="shared" si="1"/>
        <v>0</v>
      </c>
      <c r="H18" s="144">
        <f t="shared" si="2"/>
        <v>0</v>
      </c>
      <c r="I18" s="103">
        <v>0</v>
      </c>
      <c r="J18" s="131">
        <f t="shared" si="3"/>
        <v>0</v>
      </c>
      <c r="K18" s="103">
        <v>0</v>
      </c>
      <c r="L18" s="103">
        <v>0</v>
      </c>
      <c r="M18" s="145">
        <f t="shared" si="4"/>
        <v>0</v>
      </c>
      <c r="N18" s="146" t="e">
        <f t="shared" si="5"/>
        <v>#DIV/0!</v>
      </c>
      <c r="O18" s="16"/>
    </row>
    <row r="19" spans="1:15">
      <c r="A19" s="129" t="s">
        <v>12</v>
      </c>
      <c r="B19" s="103">
        <v>0</v>
      </c>
      <c r="C19" s="130">
        <v>0</v>
      </c>
      <c r="D19" s="186">
        <v>0</v>
      </c>
      <c r="E19" s="131">
        <f t="shared" si="0"/>
        <v>0</v>
      </c>
      <c r="F19" s="103">
        <v>0</v>
      </c>
      <c r="G19" s="131">
        <f t="shared" si="1"/>
        <v>0</v>
      </c>
      <c r="H19" s="144">
        <f t="shared" si="2"/>
        <v>0</v>
      </c>
      <c r="I19" s="103">
        <v>0</v>
      </c>
      <c r="J19" s="131">
        <f t="shared" si="3"/>
        <v>0</v>
      </c>
      <c r="K19" s="103">
        <v>0</v>
      </c>
      <c r="L19" s="103">
        <v>0</v>
      </c>
      <c r="M19" s="145">
        <f t="shared" si="4"/>
        <v>0</v>
      </c>
      <c r="N19" s="146" t="e">
        <f t="shared" si="5"/>
        <v>#DIV/0!</v>
      </c>
      <c r="O19" s="16"/>
    </row>
    <row r="20" spans="1:15">
      <c r="A20" s="129" t="s">
        <v>13</v>
      </c>
      <c r="B20" s="103">
        <v>0</v>
      </c>
      <c r="C20" s="130">
        <v>0</v>
      </c>
      <c r="D20" s="186">
        <v>0</v>
      </c>
      <c r="E20" s="131">
        <f t="shared" si="0"/>
        <v>0</v>
      </c>
      <c r="F20" s="103">
        <v>0</v>
      </c>
      <c r="G20" s="131">
        <f t="shared" si="1"/>
        <v>0</v>
      </c>
      <c r="H20" s="144">
        <f t="shared" si="2"/>
        <v>0</v>
      </c>
      <c r="I20" s="103">
        <v>0</v>
      </c>
      <c r="J20" s="131">
        <f t="shared" si="3"/>
        <v>0</v>
      </c>
      <c r="K20" s="103">
        <v>0</v>
      </c>
      <c r="L20" s="103">
        <v>0</v>
      </c>
      <c r="M20" s="145">
        <f t="shared" si="4"/>
        <v>0</v>
      </c>
      <c r="N20" s="146" t="e">
        <f t="shared" si="5"/>
        <v>#DIV/0!</v>
      </c>
      <c r="O20" s="16"/>
    </row>
    <row r="21" spans="1:15">
      <c r="A21" s="129" t="s">
        <v>14</v>
      </c>
      <c r="B21" s="103">
        <v>0</v>
      </c>
      <c r="C21" s="130">
        <v>0</v>
      </c>
      <c r="D21" s="186">
        <v>0</v>
      </c>
      <c r="E21" s="131">
        <f t="shared" si="0"/>
        <v>0</v>
      </c>
      <c r="F21" s="103">
        <v>0</v>
      </c>
      <c r="G21" s="131">
        <f t="shared" si="1"/>
        <v>0</v>
      </c>
      <c r="H21" s="144">
        <f t="shared" si="2"/>
        <v>0</v>
      </c>
      <c r="I21" s="103">
        <v>0</v>
      </c>
      <c r="J21" s="131">
        <f t="shared" si="3"/>
        <v>0</v>
      </c>
      <c r="K21" s="103">
        <v>0</v>
      </c>
      <c r="L21" s="103">
        <v>0</v>
      </c>
      <c r="M21" s="145">
        <f t="shared" si="4"/>
        <v>0</v>
      </c>
      <c r="N21" s="146" t="e">
        <f t="shared" si="5"/>
        <v>#DIV/0!</v>
      </c>
      <c r="O21" s="16"/>
    </row>
    <row r="22" spans="1:15">
      <c r="A22" s="129" t="s">
        <v>15</v>
      </c>
      <c r="B22" s="103">
        <v>0</v>
      </c>
      <c r="C22" s="130">
        <v>0</v>
      </c>
      <c r="D22" s="186">
        <v>0</v>
      </c>
      <c r="E22" s="131">
        <f t="shared" si="0"/>
        <v>0</v>
      </c>
      <c r="F22" s="103">
        <v>0</v>
      </c>
      <c r="G22" s="131">
        <f t="shared" si="1"/>
        <v>0</v>
      </c>
      <c r="H22" s="144">
        <f t="shared" si="2"/>
        <v>0</v>
      </c>
      <c r="I22" s="103">
        <v>0</v>
      </c>
      <c r="J22" s="131">
        <f t="shared" si="3"/>
        <v>0</v>
      </c>
      <c r="K22" s="103">
        <v>0</v>
      </c>
      <c r="L22" s="103">
        <v>0</v>
      </c>
      <c r="M22" s="145">
        <f t="shared" si="4"/>
        <v>0</v>
      </c>
      <c r="N22" s="146" t="e">
        <f t="shared" si="5"/>
        <v>#DIV/0!</v>
      </c>
      <c r="O22" s="16"/>
    </row>
    <row r="23" spans="1:15">
      <c r="A23" s="129" t="s">
        <v>16</v>
      </c>
      <c r="B23" s="103">
        <v>0</v>
      </c>
      <c r="C23" s="130">
        <v>0</v>
      </c>
      <c r="D23" s="186">
        <v>0</v>
      </c>
      <c r="E23" s="131">
        <f t="shared" si="0"/>
        <v>0</v>
      </c>
      <c r="F23" s="103">
        <v>0</v>
      </c>
      <c r="G23" s="131">
        <f t="shared" si="1"/>
        <v>0</v>
      </c>
      <c r="H23" s="144">
        <f t="shared" si="2"/>
        <v>0</v>
      </c>
      <c r="I23" s="103">
        <v>0</v>
      </c>
      <c r="J23" s="131">
        <f t="shared" si="3"/>
        <v>0</v>
      </c>
      <c r="K23" s="103">
        <v>0</v>
      </c>
      <c r="L23" s="103">
        <v>0</v>
      </c>
      <c r="M23" s="145">
        <f t="shared" si="4"/>
        <v>0</v>
      </c>
      <c r="N23" s="146" t="e">
        <f t="shared" si="5"/>
        <v>#DIV/0!</v>
      </c>
      <c r="O23" s="16"/>
    </row>
    <row r="24" spans="1:15">
      <c r="A24" s="129" t="s">
        <v>17</v>
      </c>
      <c r="B24" s="103">
        <v>0</v>
      </c>
      <c r="C24" s="130">
        <v>0</v>
      </c>
      <c r="D24" s="186">
        <v>0</v>
      </c>
      <c r="E24" s="131">
        <f t="shared" si="0"/>
        <v>0</v>
      </c>
      <c r="F24" s="103">
        <v>0</v>
      </c>
      <c r="G24" s="131">
        <f t="shared" si="1"/>
        <v>0</v>
      </c>
      <c r="H24" s="144">
        <f t="shared" si="2"/>
        <v>0</v>
      </c>
      <c r="I24" s="103">
        <v>0</v>
      </c>
      <c r="J24" s="131">
        <f t="shared" si="3"/>
        <v>0</v>
      </c>
      <c r="K24" s="103">
        <v>0</v>
      </c>
      <c r="L24" s="103">
        <v>0</v>
      </c>
      <c r="M24" s="145">
        <f t="shared" si="4"/>
        <v>0</v>
      </c>
      <c r="N24" s="146" t="e">
        <f t="shared" si="5"/>
        <v>#DIV/0!</v>
      </c>
      <c r="O24" s="16"/>
    </row>
    <row r="25" spans="1:15">
      <c r="A25" s="129" t="s">
        <v>18</v>
      </c>
      <c r="B25" s="103">
        <v>0</v>
      </c>
      <c r="C25" s="130">
        <v>0</v>
      </c>
      <c r="D25" s="186">
        <v>0</v>
      </c>
      <c r="E25" s="131">
        <f t="shared" si="0"/>
        <v>0</v>
      </c>
      <c r="F25" s="103">
        <v>0</v>
      </c>
      <c r="G25" s="131">
        <f t="shared" si="1"/>
        <v>0</v>
      </c>
      <c r="H25" s="144">
        <f t="shared" si="2"/>
        <v>0</v>
      </c>
      <c r="I25" s="103">
        <v>0</v>
      </c>
      <c r="J25" s="131">
        <f t="shared" si="3"/>
        <v>0</v>
      </c>
      <c r="K25" s="103">
        <v>0</v>
      </c>
      <c r="L25" s="103">
        <v>0</v>
      </c>
      <c r="M25" s="145">
        <f t="shared" si="4"/>
        <v>0</v>
      </c>
      <c r="N25" s="146" t="e">
        <f t="shared" si="5"/>
        <v>#DIV/0!</v>
      </c>
      <c r="O25" s="16"/>
    </row>
    <row r="26" spans="1:15">
      <c r="A26" s="129" t="s">
        <v>19</v>
      </c>
      <c r="B26" s="103">
        <v>0</v>
      </c>
      <c r="C26" s="130">
        <v>0</v>
      </c>
      <c r="D26" s="186">
        <v>0</v>
      </c>
      <c r="E26" s="131">
        <f t="shared" si="0"/>
        <v>0</v>
      </c>
      <c r="F26" s="103">
        <v>0</v>
      </c>
      <c r="G26" s="131">
        <f t="shared" si="1"/>
        <v>0</v>
      </c>
      <c r="H26" s="144">
        <f t="shared" si="2"/>
        <v>0</v>
      </c>
      <c r="I26" s="103">
        <v>0</v>
      </c>
      <c r="J26" s="131">
        <f t="shared" si="3"/>
        <v>0</v>
      </c>
      <c r="K26" s="103">
        <v>0</v>
      </c>
      <c r="L26" s="103">
        <v>0</v>
      </c>
      <c r="M26" s="145">
        <f t="shared" si="4"/>
        <v>0</v>
      </c>
      <c r="N26" s="146" t="e">
        <f t="shared" si="5"/>
        <v>#DIV/0!</v>
      </c>
      <c r="O26" s="16"/>
    </row>
    <row r="27" spans="1:15">
      <c r="A27" s="129" t="s">
        <v>20</v>
      </c>
      <c r="B27" s="103">
        <v>0</v>
      </c>
      <c r="C27" s="130">
        <v>0</v>
      </c>
      <c r="D27" s="186">
        <v>0</v>
      </c>
      <c r="E27" s="131">
        <f t="shared" si="0"/>
        <v>0</v>
      </c>
      <c r="F27" s="103">
        <v>0</v>
      </c>
      <c r="G27" s="131">
        <f t="shared" si="1"/>
        <v>0</v>
      </c>
      <c r="H27" s="144">
        <f t="shared" si="2"/>
        <v>0</v>
      </c>
      <c r="I27" s="103">
        <v>0</v>
      </c>
      <c r="J27" s="131">
        <f t="shared" si="3"/>
        <v>0</v>
      </c>
      <c r="K27" s="103">
        <v>0</v>
      </c>
      <c r="L27" s="103">
        <v>0</v>
      </c>
      <c r="M27" s="145">
        <f t="shared" si="4"/>
        <v>0</v>
      </c>
      <c r="N27" s="146" t="e">
        <f t="shared" si="5"/>
        <v>#DIV/0!</v>
      </c>
      <c r="O27" s="16"/>
    </row>
    <row r="28" spans="1:15" ht="15.75" thickBot="1">
      <c r="A28" s="129" t="s">
        <v>21</v>
      </c>
      <c r="B28" s="147">
        <f>SUM(B16:B27)</f>
        <v>0</v>
      </c>
      <c r="C28" s="147">
        <f>SUM(C16:C27)</f>
        <v>0</v>
      </c>
      <c r="D28" s="147">
        <f>SUM(D16:D27)</f>
        <v>0</v>
      </c>
      <c r="E28" s="147">
        <f>SUM(E16:E27)</f>
        <v>0</v>
      </c>
      <c r="F28" s="147">
        <f>SUM(F16:F27)</f>
        <v>0</v>
      </c>
      <c r="G28" s="147">
        <f t="shared" si="1"/>
        <v>0</v>
      </c>
      <c r="H28" s="147">
        <f>SUM(H16:H27)</f>
        <v>0</v>
      </c>
      <c r="I28" s="147">
        <f>SUM(I16:I27)</f>
        <v>0</v>
      </c>
      <c r="J28" s="147">
        <f t="shared" si="3"/>
        <v>0</v>
      </c>
      <c r="K28" s="147">
        <f>SUM(K16:K27)</f>
        <v>0</v>
      </c>
      <c r="L28" s="147">
        <f>SUM(L16:L27)</f>
        <v>0</v>
      </c>
      <c r="M28" s="148">
        <f>SUM(M16:M27)</f>
        <v>0</v>
      </c>
      <c r="N28" s="149" t="e">
        <f t="shared" si="5"/>
        <v>#DIV/0!</v>
      </c>
      <c r="O28" s="16"/>
    </row>
    <row r="29" spans="1:15" ht="15.75" thickTop="1">
      <c r="A29" s="127" t="s">
        <v>22</v>
      </c>
      <c r="B29" s="150"/>
      <c r="C29" s="150"/>
      <c r="D29" s="150"/>
      <c r="E29" s="150" t="e">
        <f t="shared" ref="E29:M29" si="6">ROUND(+E28/$K$9,2)</f>
        <v>#DIV/0!</v>
      </c>
      <c r="F29" s="150" t="e">
        <f t="shared" si="6"/>
        <v>#DIV/0!</v>
      </c>
      <c r="G29" s="150" t="e">
        <f t="shared" si="6"/>
        <v>#DIV/0!</v>
      </c>
      <c r="H29" s="150" t="e">
        <f t="shared" si="6"/>
        <v>#DIV/0!</v>
      </c>
      <c r="I29" s="150" t="e">
        <f t="shared" si="6"/>
        <v>#DIV/0!</v>
      </c>
      <c r="J29" s="150" t="e">
        <f t="shared" si="6"/>
        <v>#DIV/0!</v>
      </c>
      <c r="K29" s="150" t="e">
        <f t="shared" si="6"/>
        <v>#DIV/0!</v>
      </c>
      <c r="L29" s="150" t="e">
        <f t="shared" si="6"/>
        <v>#DIV/0!</v>
      </c>
      <c r="M29" s="151" t="e">
        <f t="shared" si="6"/>
        <v>#DIV/0!</v>
      </c>
      <c r="N29" s="152"/>
      <c r="O29" s="16"/>
    </row>
    <row r="30" spans="1:15" ht="15.75" thickBot="1">
      <c r="A30" s="129" t="s">
        <v>23</v>
      </c>
      <c r="B30" s="153"/>
      <c r="C30" s="134"/>
      <c r="D30" s="134"/>
      <c r="E30" s="134" t="e">
        <f t="shared" ref="E30:M30" si="7">E28/$E$28*100</f>
        <v>#DIV/0!</v>
      </c>
      <c r="F30" s="134" t="e">
        <f t="shared" si="7"/>
        <v>#DIV/0!</v>
      </c>
      <c r="G30" s="134" t="e">
        <f t="shared" si="7"/>
        <v>#DIV/0!</v>
      </c>
      <c r="H30" s="134" t="e">
        <f t="shared" si="7"/>
        <v>#DIV/0!</v>
      </c>
      <c r="I30" s="134" t="e">
        <f t="shared" si="7"/>
        <v>#DIV/0!</v>
      </c>
      <c r="J30" s="134" t="e">
        <f t="shared" si="7"/>
        <v>#DIV/0!</v>
      </c>
      <c r="K30" s="134" t="e">
        <f t="shared" si="7"/>
        <v>#DIV/0!</v>
      </c>
      <c r="L30" s="134" t="e">
        <f t="shared" si="7"/>
        <v>#DIV/0!</v>
      </c>
      <c r="M30" s="154" t="e">
        <f t="shared" si="7"/>
        <v>#DIV/0!</v>
      </c>
      <c r="N30" s="146"/>
      <c r="O30" s="16"/>
    </row>
    <row r="31" spans="1:15" ht="15.75" thickTop="1">
      <c r="A31" s="135"/>
      <c r="B31" s="135"/>
      <c r="C31" s="135"/>
      <c r="D31" s="135"/>
      <c r="E31" s="135"/>
      <c r="F31" s="135"/>
      <c r="G31" s="135"/>
      <c r="H31" s="135"/>
      <c r="I31" s="135"/>
      <c r="J31" s="135"/>
      <c r="K31" s="135"/>
      <c r="L31" s="135"/>
      <c r="M31" s="41"/>
      <c r="N31" s="41"/>
      <c r="O31" s="1"/>
    </row>
    <row r="32" spans="1:15">
      <c r="A32" s="23" t="s">
        <v>24</v>
      </c>
      <c r="B32" s="23" t="s">
        <v>33</v>
      </c>
      <c r="C32" s="125"/>
      <c r="D32" s="125"/>
      <c r="E32" s="125"/>
      <c r="F32" s="125"/>
      <c r="G32" s="125"/>
      <c r="H32" s="125"/>
      <c r="I32" s="23" t="s">
        <v>66</v>
      </c>
      <c r="J32" s="125"/>
      <c r="K32" s="125"/>
      <c r="L32" s="125"/>
      <c r="M32" s="1"/>
      <c r="N32" s="1"/>
      <c r="O32" s="1"/>
    </row>
    <row r="33" spans="1:15">
      <c r="A33" s="23"/>
      <c r="B33" s="23" t="s">
        <v>34</v>
      </c>
      <c r="C33" s="125"/>
      <c r="D33" s="125"/>
      <c r="E33" s="125"/>
      <c r="F33" s="125"/>
      <c r="G33" s="125"/>
      <c r="H33" s="125"/>
      <c r="I33" s="23" t="s">
        <v>67</v>
      </c>
      <c r="J33" s="125"/>
      <c r="K33" s="125"/>
      <c r="L33" s="125"/>
      <c r="M33" s="1"/>
      <c r="N33" s="1"/>
      <c r="O33" s="1"/>
    </row>
    <row r="34" spans="1:15">
      <c r="A34" s="23"/>
      <c r="B34" s="23" t="s">
        <v>35</v>
      </c>
      <c r="C34" s="125"/>
      <c r="D34" s="125"/>
      <c r="E34" s="125"/>
      <c r="F34" s="125"/>
      <c r="G34" s="125"/>
      <c r="H34" s="125"/>
      <c r="I34" s="23" t="s">
        <v>68</v>
      </c>
      <c r="J34" s="125"/>
      <c r="K34" s="125"/>
      <c r="L34" s="125"/>
      <c r="M34" s="1"/>
      <c r="N34" s="1"/>
      <c r="O34" s="1"/>
    </row>
    <row r="35" spans="1:15">
      <c r="A35" s="23"/>
      <c r="B35" s="23" t="s">
        <v>36</v>
      </c>
      <c r="C35" s="125"/>
      <c r="D35" s="125"/>
      <c r="E35" s="125"/>
      <c r="F35" s="125"/>
      <c r="G35" s="125"/>
      <c r="H35" s="125"/>
      <c r="I35" s="23" t="s">
        <v>69</v>
      </c>
      <c r="J35" s="125"/>
      <c r="K35" s="125"/>
      <c r="L35" s="125"/>
      <c r="M35" s="1"/>
      <c r="N35" s="1"/>
      <c r="O35" s="1"/>
    </row>
    <row r="36" spans="1:15">
      <c r="A36" s="52"/>
      <c r="B36" s="124"/>
      <c r="C36" s="125" t="s">
        <v>0</v>
      </c>
      <c r="D36" s="125" t="s">
        <v>0</v>
      </c>
      <c r="E36" s="137" t="s">
        <v>0</v>
      </c>
      <c r="F36" s="124"/>
      <c r="G36" s="124"/>
      <c r="H36" s="124"/>
      <c r="I36" s="125"/>
      <c r="J36" s="23"/>
      <c r="K36" s="125"/>
      <c r="L36" s="125"/>
      <c r="M36" s="43"/>
      <c r="N36" s="43"/>
      <c r="O36" s="43"/>
    </row>
    <row r="37" spans="1:15">
      <c r="B37" s="125"/>
      <c r="C37" s="125" t="s">
        <v>0</v>
      </c>
      <c r="D37" s="125" t="s">
        <v>0</v>
      </c>
      <c r="E37" s="138" t="s">
        <v>0</v>
      </c>
      <c r="F37" s="125"/>
      <c r="G37" s="125"/>
      <c r="H37" s="125"/>
      <c r="I37" s="125"/>
      <c r="J37" s="125"/>
      <c r="K37" s="125"/>
      <c r="L37" s="125"/>
      <c r="M37" s="1"/>
      <c r="N37" s="1"/>
      <c r="O37" s="1"/>
    </row>
  </sheetData>
  <phoneticPr fontId="0" type="noConversion"/>
  <pageMargins left="0.5" right="0.5" top="0.5" bottom="0.5" header="0" footer="0"/>
  <pageSetup scale="89" orientation="landscape" r:id="rId1"/>
  <headerFooter alignWithMargins="0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Q38"/>
  <sheetViews>
    <sheetView tabSelected="1" showOutlineSymbols="0" zoomScale="87" zoomScaleNormal="87" workbookViewId="0">
      <selection activeCell="O6" sqref="O6"/>
    </sheetView>
  </sheetViews>
  <sheetFormatPr defaultColWidth="9.6640625" defaultRowHeight="15"/>
  <cols>
    <col min="1" max="1" width="15.6640625" style="72" customWidth="1"/>
    <col min="2" max="3" width="7.6640625" style="72" customWidth="1"/>
    <col min="4" max="4" width="8.109375" style="72" customWidth="1"/>
    <col min="5" max="10" width="7.6640625" style="72" customWidth="1"/>
    <col min="11" max="11" width="8.109375" style="72" customWidth="1"/>
    <col min="12" max="14" width="7.6640625" style="72" customWidth="1"/>
    <col min="15" max="15" width="3.77734375" style="72" customWidth="1"/>
    <col min="16" max="16384" width="9.6640625" style="72"/>
  </cols>
  <sheetData>
    <row r="1" spans="1:15">
      <c r="A1" s="68" t="s">
        <v>0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</row>
    <row r="2" spans="1:15" ht="15.75">
      <c r="A2" s="73" t="s">
        <v>1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</row>
    <row r="3" spans="1:15" ht="18">
      <c r="A3" s="73" t="s">
        <v>2</v>
      </c>
      <c r="B3" s="68"/>
      <c r="C3" s="68"/>
      <c r="D3" s="68"/>
      <c r="E3" s="68"/>
      <c r="F3" s="74" t="s">
        <v>49</v>
      </c>
      <c r="G3" s="68"/>
      <c r="H3" s="68"/>
      <c r="I3" s="68"/>
      <c r="J3" s="68"/>
      <c r="K3" s="68"/>
      <c r="L3" s="68"/>
    </row>
    <row r="4" spans="1:15" ht="18">
      <c r="A4" s="73" t="s">
        <v>3</v>
      </c>
      <c r="B4" s="68"/>
      <c r="C4" s="68"/>
      <c r="D4" s="68"/>
      <c r="E4" s="68"/>
      <c r="F4" s="74" t="s">
        <v>50</v>
      </c>
      <c r="G4" s="68"/>
      <c r="H4" s="68"/>
      <c r="I4" s="68"/>
      <c r="J4" s="68"/>
      <c r="K4" s="68"/>
      <c r="L4" s="68"/>
    </row>
    <row r="5" spans="1:15" ht="18">
      <c r="A5" s="68"/>
      <c r="B5" s="68"/>
      <c r="C5" s="68"/>
      <c r="D5" s="68"/>
      <c r="E5" s="68"/>
      <c r="F5" s="74" t="s">
        <v>51</v>
      </c>
      <c r="G5" s="68"/>
      <c r="H5" s="68"/>
      <c r="I5" s="68"/>
      <c r="J5" s="68"/>
      <c r="K5" s="68"/>
      <c r="L5" s="68"/>
    </row>
    <row r="6" spans="1:15" ht="30">
      <c r="A6" s="68"/>
      <c r="B6" s="68"/>
      <c r="C6" s="68"/>
      <c r="D6" s="75" t="s">
        <v>41</v>
      </c>
      <c r="E6" s="68"/>
      <c r="F6" s="68"/>
      <c r="G6" s="68"/>
      <c r="H6" s="68"/>
      <c r="I6" s="68"/>
      <c r="J6" s="68"/>
      <c r="K6" s="68"/>
      <c r="L6" s="68"/>
    </row>
    <row r="7" spans="1:15">
      <c r="A7" s="68"/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71"/>
      <c r="N7" s="71"/>
    </row>
    <row r="8" spans="1:15" ht="18">
      <c r="A8" s="76" t="s">
        <v>4</v>
      </c>
      <c r="B8" s="164" t="s">
        <v>86</v>
      </c>
      <c r="C8" s="68"/>
      <c r="D8" s="68"/>
      <c r="E8" s="68"/>
      <c r="F8" s="68"/>
      <c r="G8" s="76" t="s">
        <v>56</v>
      </c>
      <c r="H8" s="68"/>
      <c r="I8" s="68" t="s">
        <v>88</v>
      </c>
      <c r="J8" s="68"/>
      <c r="K8" s="68"/>
      <c r="L8" s="68"/>
      <c r="M8" s="86"/>
      <c r="N8" s="86"/>
    </row>
    <row r="9" spans="1:15" ht="18">
      <c r="A9" s="77" t="s">
        <v>5</v>
      </c>
      <c r="B9" s="78" t="s">
        <v>26</v>
      </c>
      <c r="C9" s="78"/>
      <c r="D9" s="78"/>
      <c r="E9" s="78"/>
      <c r="F9" s="78"/>
      <c r="G9" s="77" t="s">
        <v>57</v>
      </c>
      <c r="H9" s="78"/>
      <c r="I9" s="78"/>
      <c r="J9" s="78"/>
      <c r="K9" s="238">
        <v>2492</v>
      </c>
      <c r="L9" s="78"/>
      <c r="M9" s="87" t="s">
        <v>77</v>
      </c>
      <c r="N9" s="117">
        <v>2023</v>
      </c>
    </row>
    <row r="10" spans="1:15" ht="18.75" thickBot="1">
      <c r="A10" s="77" t="s">
        <v>6</v>
      </c>
      <c r="B10" s="165" t="s">
        <v>87</v>
      </c>
      <c r="C10" s="78"/>
      <c r="D10" s="78"/>
      <c r="E10" s="78"/>
      <c r="F10" s="78"/>
      <c r="G10" s="77" t="s">
        <v>58</v>
      </c>
      <c r="H10" s="78"/>
      <c r="I10" s="78"/>
      <c r="J10" s="78"/>
      <c r="K10" s="78"/>
      <c r="L10" s="78"/>
      <c r="M10" s="88"/>
      <c r="N10" s="88"/>
    </row>
    <row r="11" spans="1:15" ht="16.5" thickTop="1" thickBot="1">
      <c r="A11" s="66" t="s">
        <v>7</v>
      </c>
      <c r="B11" s="66" t="s">
        <v>28</v>
      </c>
      <c r="C11" s="66" t="s">
        <v>37</v>
      </c>
      <c r="D11" s="66" t="s">
        <v>42</v>
      </c>
      <c r="E11" s="66" t="s">
        <v>46</v>
      </c>
      <c r="F11" s="66" t="s">
        <v>52</v>
      </c>
      <c r="G11" s="66" t="s">
        <v>59</v>
      </c>
      <c r="H11" s="66" t="s">
        <v>61</v>
      </c>
      <c r="I11" s="66" t="s">
        <v>64</v>
      </c>
      <c r="J11" s="66" t="s">
        <v>70</v>
      </c>
      <c r="K11" s="66" t="s">
        <v>71</v>
      </c>
      <c r="L11" s="66" t="s">
        <v>75</v>
      </c>
      <c r="M11" s="89" t="s">
        <v>78</v>
      </c>
      <c r="N11" s="89" t="s">
        <v>79</v>
      </c>
      <c r="O11" s="79"/>
    </row>
    <row r="12" spans="1:15" ht="15.75" thickTop="1">
      <c r="A12" s="80"/>
      <c r="B12" s="80" t="s">
        <v>29</v>
      </c>
      <c r="C12" s="80" t="s">
        <v>38</v>
      </c>
      <c r="D12" s="80" t="s">
        <v>43</v>
      </c>
      <c r="E12" s="80"/>
      <c r="F12" s="80"/>
      <c r="G12" s="80"/>
      <c r="H12" s="80"/>
      <c r="I12" s="80"/>
      <c r="J12" s="80"/>
      <c r="K12" s="80"/>
      <c r="L12" s="81"/>
      <c r="M12" s="90"/>
      <c r="N12" s="91"/>
      <c r="O12" s="79"/>
    </row>
    <row r="13" spans="1:15">
      <c r="A13" s="82"/>
      <c r="B13" s="83" t="s">
        <v>30</v>
      </c>
      <c r="C13" s="83" t="s">
        <v>30</v>
      </c>
      <c r="D13" s="83" t="s">
        <v>44</v>
      </c>
      <c r="E13" s="83" t="s">
        <v>47</v>
      </c>
      <c r="F13" s="83" t="s">
        <v>53</v>
      </c>
      <c r="G13" s="83" t="s">
        <v>53</v>
      </c>
      <c r="H13" s="83" t="s">
        <v>43</v>
      </c>
      <c r="I13" s="83" t="s">
        <v>65</v>
      </c>
      <c r="J13" s="83" t="s">
        <v>65</v>
      </c>
      <c r="K13" s="83" t="s">
        <v>72</v>
      </c>
      <c r="L13" s="69"/>
      <c r="M13" s="92"/>
      <c r="N13" s="93" t="s">
        <v>85</v>
      </c>
      <c r="O13" s="79"/>
    </row>
    <row r="14" spans="1:15">
      <c r="A14" s="83" t="s">
        <v>8</v>
      </c>
      <c r="B14" s="83" t="s">
        <v>31</v>
      </c>
      <c r="C14" s="83" t="s">
        <v>39</v>
      </c>
      <c r="D14" s="83" t="s">
        <v>45</v>
      </c>
      <c r="E14" s="83" t="s">
        <v>48</v>
      </c>
      <c r="F14" s="83" t="s">
        <v>54</v>
      </c>
      <c r="G14" s="83" t="s">
        <v>54</v>
      </c>
      <c r="H14" s="83" t="s">
        <v>44</v>
      </c>
      <c r="I14" s="83" t="s">
        <v>55</v>
      </c>
      <c r="J14" s="83" t="s">
        <v>60</v>
      </c>
      <c r="K14" s="84" t="s">
        <v>73</v>
      </c>
      <c r="L14" s="84" t="s">
        <v>30</v>
      </c>
      <c r="M14" s="94"/>
      <c r="N14" s="95" t="s">
        <v>80</v>
      </c>
      <c r="O14" s="79"/>
    </row>
    <row r="15" spans="1:15" ht="15.75" thickBot="1">
      <c r="A15" s="107"/>
      <c r="B15" s="107" t="s">
        <v>32</v>
      </c>
      <c r="C15" s="107" t="s">
        <v>40</v>
      </c>
      <c r="D15" s="107" t="s">
        <v>32</v>
      </c>
      <c r="E15" s="107"/>
      <c r="F15" s="107" t="s">
        <v>55</v>
      </c>
      <c r="G15" s="107" t="s">
        <v>60</v>
      </c>
      <c r="H15" s="107" t="s">
        <v>62</v>
      </c>
      <c r="I15" s="108"/>
      <c r="J15" s="107"/>
      <c r="K15" s="107" t="s">
        <v>74</v>
      </c>
      <c r="L15" s="107" t="s">
        <v>76</v>
      </c>
      <c r="M15" s="109" t="s">
        <v>21</v>
      </c>
      <c r="N15" s="110" t="s">
        <v>81</v>
      </c>
      <c r="O15" s="79"/>
    </row>
    <row r="16" spans="1:15">
      <c r="A16" s="129" t="s">
        <v>9</v>
      </c>
      <c r="B16" s="103">
        <v>0</v>
      </c>
      <c r="C16" s="195">
        <v>0</v>
      </c>
      <c r="D16" s="130">
        <v>0</v>
      </c>
      <c r="E16" s="131">
        <f t="shared" ref="E16:E27" si="0">B16+C16-D16</f>
        <v>0</v>
      </c>
      <c r="F16" s="103">
        <v>0</v>
      </c>
      <c r="G16" s="131">
        <f t="shared" ref="G16:G28" si="1">E16-F16-H16-K16</f>
        <v>0</v>
      </c>
      <c r="H16" s="144">
        <f t="shared" ref="H16:H27" si="2">L16</f>
        <v>0</v>
      </c>
      <c r="I16" s="103">
        <v>0</v>
      </c>
      <c r="J16" s="131">
        <f t="shared" ref="J16:J28" si="3">H16-I16-L16</f>
        <v>0</v>
      </c>
      <c r="K16" s="103">
        <v>0</v>
      </c>
      <c r="L16" s="103">
        <v>0</v>
      </c>
      <c r="M16" s="145">
        <f t="shared" ref="M16:M27" si="4">SUM(K16:L16)</f>
        <v>0</v>
      </c>
      <c r="N16" s="146">
        <f t="shared" ref="N16:N28" si="5">ROUND(+M16/$K$9,3)</f>
        <v>0</v>
      </c>
      <c r="O16" s="16"/>
    </row>
    <row r="17" spans="1:17">
      <c r="A17" s="129" t="s">
        <v>10</v>
      </c>
      <c r="B17" s="103">
        <v>0</v>
      </c>
      <c r="C17" s="195">
        <v>0</v>
      </c>
      <c r="D17" s="130">
        <v>0</v>
      </c>
      <c r="E17" s="131">
        <f t="shared" si="0"/>
        <v>0</v>
      </c>
      <c r="F17" s="103">
        <v>0</v>
      </c>
      <c r="G17" s="131">
        <f t="shared" si="1"/>
        <v>0</v>
      </c>
      <c r="H17" s="144">
        <f t="shared" si="2"/>
        <v>0</v>
      </c>
      <c r="I17" s="103">
        <v>0</v>
      </c>
      <c r="J17" s="131">
        <f t="shared" si="3"/>
        <v>0</v>
      </c>
      <c r="K17" s="103">
        <v>0</v>
      </c>
      <c r="L17" s="103">
        <v>0</v>
      </c>
      <c r="M17" s="145">
        <f t="shared" si="4"/>
        <v>0</v>
      </c>
      <c r="N17" s="146">
        <f t="shared" si="5"/>
        <v>0</v>
      </c>
      <c r="O17" s="16"/>
    </row>
    <row r="18" spans="1:17">
      <c r="A18" s="129" t="s">
        <v>11</v>
      </c>
      <c r="B18" s="103">
        <v>0</v>
      </c>
      <c r="C18" s="195">
        <v>0</v>
      </c>
      <c r="D18" s="130">
        <v>0</v>
      </c>
      <c r="E18" s="131">
        <f t="shared" si="0"/>
        <v>0</v>
      </c>
      <c r="F18" s="103">
        <v>0</v>
      </c>
      <c r="G18" s="131">
        <f t="shared" si="1"/>
        <v>0</v>
      </c>
      <c r="H18" s="144">
        <f t="shared" si="2"/>
        <v>0</v>
      </c>
      <c r="I18" s="103">
        <v>0</v>
      </c>
      <c r="J18" s="131">
        <f t="shared" si="3"/>
        <v>0</v>
      </c>
      <c r="K18" s="103">
        <v>0</v>
      </c>
      <c r="L18" s="103">
        <v>0</v>
      </c>
      <c r="M18" s="145">
        <f t="shared" si="4"/>
        <v>0</v>
      </c>
      <c r="N18" s="146">
        <f t="shared" si="5"/>
        <v>0</v>
      </c>
      <c r="O18" s="16"/>
      <c r="Q18" s="72">
        <f>M28/K9*12</f>
        <v>10.507223113964686</v>
      </c>
    </row>
    <row r="19" spans="1:17">
      <c r="A19" s="129" t="s">
        <v>12</v>
      </c>
      <c r="B19" s="103">
        <v>755</v>
      </c>
      <c r="C19" s="195">
        <v>69</v>
      </c>
      <c r="D19" s="130">
        <v>0</v>
      </c>
      <c r="E19" s="131">
        <f t="shared" si="0"/>
        <v>824</v>
      </c>
      <c r="F19" s="168">
        <v>4</v>
      </c>
      <c r="G19" s="131">
        <f t="shared" si="1"/>
        <v>692</v>
      </c>
      <c r="H19" s="144">
        <f t="shared" si="2"/>
        <v>25</v>
      </c>
      <c r="I19" s="103">
        <v>0</v>
      </c>
      <c r="J19" s="131">
        <f t="shared" si="3"/>
        <v>0</v>
      </c>
      <c r="K19" s="168">
        <v>103</v>
      </c>
      <c r="L19" s="168">
        <v>25</v>
      </c>
      <c r="M19" s="145">
        <f t="shared" si="4"/>
        <v>128</v>
      </c>
      <c r="N19" s="146">
        <f t="shared" si="5"/>
        <v>5.0999999999999997E-2</v>
      </c>
      <c r="O19" s="16"/>
    </row>
    <row r="20" spans="1:17">
      <c r="A20" s="129" t="s">
        <v>13</v>
      </c>
      <c r="B20" s="103">
        <v>1324</v>
      </c>
      <c r="C20" s="195">
        <v>78</v>
      </c>
      <c r="D20" s="130">
        <v>0</v>
      </c>
      <c r="E20" s="131">
        <f t="shared" si="0"/>
        <v>1402</v>
      </c>
      <c r="F20" s="168">
        <v>257</v>
      </c>
      <c r="G20" s="131">
        <f t="shared" si="1"/>
        <v>990</v>
      </c>
      <c r="H20" s="144">
        <f t="shared" si="2"/>
        <v>38</v>
      </c>
      <c r="I20" s="103">
        <v>0</v>
      </c>
      <c r="J20" s="131">
        <f t="shared" si="3"/>
        <v>0</v>
      </c>
      <c r="K20" s="168">
        <v>117</v>
      </c>
      <c r="L20" s="168">
        <v>38</v>
      </c>
      <c r="M20" s="145">
        <f t="shared" si="4"/>
        <v>155</v>
      </c>
      <c r="N20" s="146">
        <f t="shared" si="5"/>
        <v>6.2E-2</v>
      </c>
      <c r="O20" s="16"/>
    </row>
    <row r="21" spans="1:17">
      <c r="A21" s="129" t="s">
        <v>14</v>
      </c>
      <c r="B21" s="103">
        <v>1538</v>
      </c>
      <c r="C21" s="195">
        <v>4</v>
      </c>
      <c r="D21" s="130">
        <v>0</v>
      </c>
      <c r="E21" s="131">
        <f t="shared" si="0"/>
        <v>1542</v>
      </c>
      <c r="F21" s="168">
        <v>302</v>
      </c>
      <c r="G21" s="131">
        <f t="shared" si="1"/>
        <v>1070</v>
      </c>
      <c r="H21" s="144">
        <f t="shared" si="2"/>
        <v>64</v>
      </c>
      <c r="I21" s="103">
        <v>0</v>
      </c>
      <c r="J21" s="131">
        <f t="shared" si="3"/>
        <v>0</v>
      </c>
      <c r="K21" s="168">
        <v>106</v>
      </c>
      <c r="L21" s="168">
        <v>64</v>
      </c>
      <c r="M21" s="145">
        <f t="shared" si="4"/>
        <v>170</v>
      </c>
      <c r="N21" s="146">
        <f t="shared" si="5"/>
        <v>6.8000000000000005E-2</v>
      </c>
      <c r="O21" s="16"/>
    </row>
    <row r="22" spans="1:17">
      <c r="A22" s="129" t="s">
        <v>15</v>
      </c>
      <c r="B22" s="103">
        <v>1549</v>
      </c>
      <c r="C22" s="195">
        <v>38</v>
      </c>
      <c r="D22" s="130">
        <v>0</v>
      </c>
      <c r="E22" s="131">
        <f t="shared" si="0"/>
        <v>1587</v>
      </c>
      <c r="F22" s="168">
        <v>228</v>
      </c>
      <c r="G22" s="131">
        <f t="shared" si="1"/>
        <v>696</v>
      </c>
      <c r="H22" s="144">
        <f>L22</f>
        <v>412</v>
      </c>
      <c r="I22" s="103">
        <v>0</v>
      </c>
      <c r="J22" s="131">
        <f t="shared" si="3"/>
        <v>0</v>
      </c>
      <c r="K22" s="168">
        <v>251</v>
      </c>
      <c r="L22" s="168">
        <v>412</v>
      </c>
      <c r="M22" s="145">
        <f t="shared" si="4"/>
        <v>663</v>
      </c>
      <c r="N22" s="146">
        <f t="shared" si="5"/>
        <v>0.26600000000000001</v>
      </c>
      <c r="O22" s="16"/>
    </row>
    <row r="23" spans="1:17">
      <c r="A23" s="129" t="s">
        <v>16</v>
      </c>
      <c r="B23" s="103">
        <v>1123</v>
      </c>
      <c r="C23" s="195">
        <v>315</v>
      </c>
      <c r="D23" s="130">
        <v>0</v>
      </c>
      <c r="E23" s="131">
        <f t="shared" si="0"/>
        <v>1438</v>
      </c>
      <c r="F23" s="168">
        <v>158</v>
      </c>
      <c r="G23" s="131">
        <f t="shared" si="1"/>
        <v>334</v>
      </c>
      <c r="H23" s="144">
        <f t="shared" si="2"/>
        <v>587</v>
      </c>
      <c r="I23" s="103">
        <v>0</v>
      </c>
      <c r="J23" s="131">
        <f t="shared" si="3"/>
        <v>0</v>
      </c>
      <c r="K23" s="168">
        <v>359</v>
      </c>
      <c r="L23" s="168">
        <v>587</v>
      </c>
      <c r="M23" s="145">
        <f t="shared" si="4"/>
        <v>946</v>
      </c>
      <c r="N23" s="146">
        <f t="shared" si="5"/>
        <v>0.38</v>
      </c>
      <c r="O23" s="16"/>
    </row>
    <row r="24" spans="1:17">
      <c r="A24" s="129" t="s">
        <v>17</v>
      </c>
      <c r="B24" s="103">
        <v>74</v>
      </c>
      <c r="C24" s="195">
        <v>232</v>
      </c>
      <c r="D24" s="130">
        <v>0</v>
      </c>
      <c r="E24" s="131">
        <f t="shared" si="0"/>
        <v>306</v>
      </c>
      <c r="F24" s="214">
        <v>1</v>
      </c>
      <c r="G24" s="131">
        <f t="shared" si="1"/>
        <v>185</v>
      </c>
      <c r="H24" s="144">
        <f t="shared" si="2"/>
        <v>79</v>
      </c>
      <c r="I24" s="103">
        <v>0</v>
      </c>
      <c r="J24" s="131">
        <f t="shared" si="3"/>
        <v>0</v>
      </c>
      <c r="K24" s="168">
        <v>41</v>
      </c>
      <c r="L24" s="168">
        <v>79</v>
      </c>
      <c r="M24" s="145">
        <f t="shared" si="4"/>
        <v>120</v>
      </c>
      <c r="N24" s="146">
        <f t="shared" si="5"/>
        <v>4.8000000000000001E-2</v>
      </c>
      <c r="O24" s="16"/>
    </row>
    <row r="25" spans="1:17">
      <c r="A25" s="129" t="s">
        <v>18</v>
      </c>
      <c r="B25" s="103">
        <v>0</v>
      </c>
      <c r="C25" s="195">
        <v>0</v>
      </c>
      <c r="D25" s="130">
        <v>0</v>
      </c>
      <c r="E25" s="131">
        <f t="shared" si="0"/>
        <v>0</v>
      </c>
      <c r="F25" s="103">
        <v>0</v>
      </c>
      <c r="G25" s="131">
        <f t="shared" si="1"/>
        <v>0</v>
      </c>
      <c r="H25" s="144">
        <f t="shared" si="2"/>
        <v>0</v>
      </c>
      <c r="I25" s="103">
        <v>0</v>
      </c>
      <c r="J25" s="131">
        <f t="shared" si="3"/>
        <v>0</v>
      </c>
      <c r="K25" s="103">
        <v>0</v>
      </c>
      <c r="L25" s="103">
        <v>0</v>
      </c>
      <c r="M25" s="145">
        <f t="shared" si="4"/>
        <v>0</v>
      </c>
      <c r="N25" s="146">
        <f t="shared" si="5"/>
        <v>0</v>
      </c>
      <c r="O25" s="16"/>
    </row>
    <row r="26" spans="1:17">
      <c r="A26" s="129" t="s">
        <v>19</v>
      </c>
      <c r="B26" s="103">
        <v>0</v>
      </c>
      <c r="C26" s="195">
        <v>0</v>
      </c>
      <c r="D26" s="130">
        <v>0</v>
      </c>
      <c r="E26" s="131">
        <f t="shared" si="0"/>
        <v>0</v>
      </c>
      <c r="F26" s="103">
        <v>0</v>
      </c>
      <c r="G26" s="131">
        <f t="shared" si="1"/>
        <v>0</v>
      </c>
      <c r="H26" s="144">
        <f t="shared" si="2"/>
        <v>0</v>
      </c>
      <c r="I26" s="103">
        <v>0</v>
      </c>
      <c r="J26" s="131">
        <f t="shared" si="3"/>
        <v>0</v>
      </c>
      <c r="K26" s="103">
        <v>0</v>
      </c>
      <c r="L26" s="103">
        <v>0</v>
      </c>
      <c r="M26" s="145">
        <f t="shared" si="4"/>
        <v>0</v>
      </c>
      <c r="N26" s="146">
        <f t="shared" si="5"/>
        <v>0</v>
      </c>
      <c r="O26" s="16"/>
    </row>
    <row r="27" spans="1:17">
      <c r="A27" s="129" t="s">
        <v>20</v>
      </c>
      <c r="B27" s="103">
        <v>0</v>
      </c>
      <c r="C27" s="195">
        <v>0</v>
      </c>
      <c r="D27" s="130">
        <v>0</v>
      </c>
      <c r="E27" s="131">
        <f t="shared" si="0"/>
        <v>0</v>
      </c>
      <c r="F27" s="103">
        <v>0</v>
      </c>
      <c r="G27" s="131">
        <f t="shared" si="1"/>
        <v>0</v>
      </c>
      <c r="H27" s="144">
        <f t="shared" si="2"/>
        <v>0</v>
      </c>
      <c r="I27" s="103">
        <v>0</v>
      </c>
      <c r="J27" s="131">
        <f t="shared" si="3"/>
        <v>0</v>
      </c>
      <c r="K27" s="103">
        <v>0</v>
      </c>
      <c r="L27" s="103">
        <v>0</v>
      </c>
      <c r="M27" s="145">
        <f t="shared" si="4"/>
        <v>0</v>
      </c>
      <c r="N27" s="146">
        <f t="shared" si="5"/>
        <v>0</v>
      </c>
      <c r="O27" s="16"/>
    </row>
    <row r="28" spans="1:17" ht="15.75" thickBot="1">
      <c r="A28" s="129" t="s">
        <v>21</v>
      </c>
      <c r="B28" s="147">
        <f>SUM(B16:B27)</f>
        <v>6363</v>
      </c>
      <c r="C28" s="147">
        <f>SUM(C16:C27)</f>
        <v>736</v>
      </c>
      <c r="D28" s="147">
        <f>SUM(D16:D27)</f>
        <v>0</v>
      </c>
      <c r="E28" s="147">
        <f>SUM(E16:E27)</f>
        <v>7099</v>
      </c>
      <c r="F28" s="147">
        <f>SUM(F16:F27)</f>
        <v>950</v>
      </c>
      <c r="G28" s="147">
        <f t="shared" si="1"/>
        <v>3967</v>
      </c>
      <c r="H28" s="147">
        <f>SUM(H16:H27)</f>
        <v>1205</v>
      </c>
      <c r="I28" s="147">
        <f>SUM(I16:I27)</f>
        <v>0</v>
      </c>
      <c r="J28" s="147">
        <f t="shared" si="3"/>
        <v>0</v>
      </c>
      <c r="K28" s="147">
        <f>SUM(K16:K27)</f>
        <v>977</v>
      </c>
      <c r="L28" s="147">
        <f>SUM(L16:L27)</f>
        <v>1205</v>
      </c>
      <c r="M28" s="148">
        <f>SUM(M16:M27)</f>
        <v>2182</v>
      </c>
      <c r="N28" s="149">
        <f t="shared" si="5"/>
        <v>0.876</v>
      </c>
      <c r="O28" s="16"/>
    </row>
    <row r="29" spans="1:17" ht="15.75" thickTop="1">
      <c r="A29" s="127" t="s">
        <v>22</v>
      </c>
      <c r="B29" s="150"/>
      <c r="C29" s="150"/>
      <c r="D29" s="150"/>
      <c r="E29" s="150">
        <f t="shared" ref="E29:M29" si="6">ROUND(+E28/$K$9,2)</f>
        <v>2.85</v>
      </c>
      <c r="F29" s="150">
        <f t="shared" si="6"/>
        <v>0.38</v>
      </c>
      <c r="G29" s="150">
        <f t="shared" si="6"/>
        <v>1.59</v>
      </c>
      <c r="H29" s="150">
        <f t="shared" si="6"/>
        <v>0.48</v>
      </c>
      <c r="I29" s="150">
        <f t="shared" si="6"/>
        <v>0</v>
      </c>
      <c r="J29" s="150">
        <f t="shared" si="6"/>
        <v>0</v>
      </c>
      <c r="K29" s="150">
        <f t="shared" si="6"/>
        <v>0.39</v>
      </c>
      <c r="L29" s="150">
        <f t="shared" si="6"/>
        <v>0.48</v>
      </c>
      <c r="M29" s="151">
        <f t="shared" si="6"/>
        <v>0.88</v>
      </c>
      <c r="N29" s="152"/>
      <c r="O29" s="16"/>
    </row>
    <row r="30" spans="1:17" ht="15.75" thickBot="1">
      <c r="A30" s="129" t="s">
        <v>23</v>
      </c>
      <c r="B30" s="153"/>
      <c r="C30" s="134"/>
      <c r="D30" s="134"/>
      <c r="E30" s="134">
        <f t="shared" ref="E30:M30" si="7">E28/$E$28*100</f>
        <v>100</v>
      </c>
      <c r="F30" s="134">
        <f t="shared" si="7"/>
        <v>13.382166502324273</v>
      </c>
      <c r="G30" s="134">
        <f t="shared" si="7"/>
        <v>55.881110015495139</v>
      </c>
      <c r="H30" s="134">
        <f t="shared" si="7"/>
        <v>16.974221721369208</v>
      </c>
      <c r="I30" s="134">
        <f t="shared" si="7"/>
        <v>0</v>
      </c>
      <c r="J30" s="134">
        <f t="shared" si="7"/>
        <v>0</v>
      </c>
      <c r="K30" s="134">
        <f t="shared" si="7"/>
        <v>13.762501760811382</v>
      </c>
      <c r="L30" s="134">
        <f t="shared" si="7"/>
        <v>16.974221721369208</v>
      </c>
      <c r="M30" s="154">
        <f t="shared" si="7"/>
        <v>30.73672348218059</v>
      </c>
      <c r="N30" s="146"/>
      <c r="O30" s="16"/>
    </row>
    <row r="31" spans="1:17" ht="15.75" thickTop="1">
      <c r="A31" s="135"/>
      <c r="B31" s="135"/>
      <c r="C31" s="135"/>
      <c r="D31" s="135"/>
      <c r="E31" s="135"/>
      <c r="F31" s="135"/>
      <c r="G31" s="135"/>
      <c r="H31" s="135"/>
      <c r="I31" s="135"/>
      <c r="J31" s="135"/>
      <c r="K31" s="135"/>
      <c r="L31" s="135"/>
      <c r="M31" s="41"/>
      <c r="N31" s="41"/>
      <c r="O31" s="1"/>
    </row>
    <row r="32" spans="1:17">
      <c r="A32" s="23" t="s">
        <v>24</v>
      </c>
      <c r="B32" s="23" t="s">
        <v>33</v>
      </c>
      <c r="C32" s="125"/>
      <c r="D32" s="125"/>
      <c r="E32" s="125"/>
      <c r="F32" s="125"/>
      <c r="G32" s="125"/>
      <c r="H32" s="125"/>
      <c r="I32" s="23" t="s">
        <v>66</v>
      </c>
      <c r="J32" s="125"/>
      <c r="K32" s="125"/>
      <c r="L32" s="125"/>
      <c r="M32" s="1"/>
      <c r="N32" s="1"/>
      <c r="O32" s="1"/>
    </row>
    <row r="33" spans="1:15">
      <c r="A33" s="23"/>
      <c r="B33" s="23" t="s">
        <v>34</v>
      </c>
      <c r="C33" s="125"/>
      <c r="D33" s="125"/>
      <c r="E33" s="125"/>
      <c r="F33" s="125"/>
      <c r="G33" s="125"/>
      <c r="H33" s="125"/>
      <c r="I33" s="23" t="s">
        <v>67</v>
      </c>
      <c r="J33" s="125"/>
      <c r="K33" s="125"/>
      <c r="L33" s="125"/>
      <c r="M33" s="1"/>
      <c r="N33" s="1"/>
      <c r="O33" s="1"/>
    </row>
    <row r="34" spans="1:15">
      <c r="A34" s="23"/>
      <c r="B34" s="23" t="s">
        <v>35</v>
      </c>
      <c r="C34" s="125"/>
      <c r="D34" s="125"/>
      <c r="E34" s="125"/>
      <c r="F34" s="125"/>
      <c r="G34" s="125"/>
      <c r="H34" s="125"/>
      <c r="I34" s="23" t="s">
        <v>68</v>
      </c>
      <c r="J34" s="125"/>
      <c r="K34" s="125"/>
      <c r="L34" s="125"/>
      <c r="M34" s="1"/>
      <c r="N34" s="1"/>
      <c r="O34" s="1"/>
    </row>
    <row r="35" spans="1:15">
      <c r="A35" s="23"/>
      <c r="B35" s="23" t="s">
        <v>36</v>
      </c>
      <c r="C35" s="125"/>
      <c r="D35" s="125"/>
      <c r="E35" s="125"/>
      <c r="F35" s="125"/>
      <c r="G35" s="125"/>
      <c r="H35" s="125"/>
      <c r="I35" s="23" t="s">
        <v>69</v>
      </c>
      <c r="J35" s="125"/>
      <c r="K35" s="125"/>
      <c r="L35" s="125"/>
      <c r="M35" s="1"/>
      <c r="N35" s="1"/>
      <c r="O35" s="1"/>
    </row>
    <row r="36" spans="1:15">
      <c r="A36" s="52"/>
      <c r="B36" s="124"/>
      <c r="C36" s="125" t="s">
        <v>0</v>
      </c>
      <c r="D36" s="125" t="s">
        <v>0</v>
      </c>
      <c r="E36" s="137" t="s">
        <v>0</v>
      </c>
      <c r="F36" s="124"/>
      <c r="G36" s="124"/>
      <c r="H36" s="124"/>
      <c r="I36" s="125"/>
      <c r="J36" s="23"/>
      <c r="K36" s="125"/>
      <c r="L36" s="125"/>
      <c r="M36" s="43"/>
      <c r="N36" s="43"/>
      <c r="O36" s="43"/>
    </row>
    <row r="37" spans="1:15">
      <c r="A37" s="124"/>
      <c r="B37" s="125"/>
      <c r="C37" s="125" t="s">
        <v>0</v>
      </c>
      <c r="D37" s="125" t="s">
        <v>0</v>
      </c>
      <c r="E37" s="138" t="s">
        <v>0</v>
      </c>
      <c r="F37" s="125"/>
      <c r="G37" s="125"/>
      <c r="H37" s="125"/>
      <c r="I37" s="125"/>
      <c r="J37" s="125"/>
      <c r="K37" s="125"/>
      <c r="L37" s="125"/>
      <c r="M37" s="1"/>
      <c r="N37" s="1"/>
      <c r="O37" s="1"/>
    </row>
    <row r="38" spans="1:15" ht="25.5">
      <c r="B38" s="179"/>
      <c r="C38" s="178"/>
      <c r="D38" s="178"/>
    </row>
  </sheetData>
  <phoneticPr fontId="0" type="noConversion"/>
  <pageMargins left="0.5" right="0.5" top="0.5" bottom="0.5" header="0" footer="0"/>
  <pageSetup scale="89" orientation="landscape" r:id="rId1"/>
  <headerFooter alignWithMargins="0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6A96F2-434C-4048-B7B8-54026FD385C2}">
  <sheetPr>
    <pageSetUpPr fitToPage="1"/>
  </sheetPr>
  <dimension ref="A1:O39"/>
  <sheetViews>
    <sheetView showOutlineSymbols="0" zoomScale="87" zoomScaleNormal="87" workbookViewId="0">
      <selection activeCell="R32" sqref="R32"/>
    </sheetView>
  </sheetViews>
  <sheetFormatPr defaultColWidth="9.6640625" defaultRowHeight="15"/>
  <cols>
    <col min="1" max="1" width="15.6640625" style="72" customWidth="1"/>
    <col min="2" max="3" width="7.6640625" style="72" customWidth="1"/>
    <col min="4" max="4" width="8.109375" style="72" customWidth="1"/>
    <col min="5" max="10" width="7.6640625" style="72" customWidth="1"/>
    <col min="11" max="11" width="8.109375" style="72" customWidth="1"/>
    <col min="12" max="14" width="7.6640625" style="72" customWidth="1"/>
    <col min="15" max="15" width="3.77734375" style="72" customWidth="1"/>
    <col min="16" max="16384" width="9.6640625" style="72"/>
  </cols>
  <sheetData>
    <row r="1" spans="1:15">
      <c r="A1" s="68" t="s">
        <v>0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</row>
    <row r="2" spans="1:15" ht="15.75">
      <c r="A2" s="73" t="s">
        <v>1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</row>
    <row r="3" spans="1:15" ht="18">
      <c r="A3" s="73" t="s">
        <v>2</v>
      </c>
      <c r="B3" s="68"/>
      <c r="C3" s="68"/>
      <c r="D3" s="68"/>
      <c r="E3" s="68"/>
      <c r="F3" s="74" t="s">
        <v>49</v>
      </c>
      <c r="G3" s="68"/>
      <c r="H3" s="68"/>
      <c r="I3" s="68"/>
      <c r="J3" s="68"/>
      <c r="K3" s="68"/>
      <c r="L3" s="68"/>
    </row>
    <row r="4" spans="1:15" ht="18">
      <c r="A4" s="73" t="s">
        <v>3</v>
      </c>
      <c r="B4" s="68"/>
      <c r="C4" s="68"/>
      <c r="D4" s="68"/>
      <c r="E4" s="68"/>
      <c r="F4" s="74" t="s">
        <v>50</v>
      </c>
      <c r="G4" s="68"/>
      <c r="H4" s="68"/>
      <c r="I4" s="68"/>
      <c r="J4" s="68"/>
      <c r="K4" s="68"/>
      <c r="L4" s="68"/>
    </row>
    <row r="5" spans="1:15" ht="18">
      <c r="A5" s="68"/>
      <c r="B5" s="68"/>
      <c r="C5" s="68"/>
      <c r="D5" s="68"/>
      <c r="E5" s="68"/>
      <c r="F5" s="74" t="s">
        <v>51</v>
      </c>
      <c r="G5" s="68"/>
      <c r="H5" s="68"/>
      <c r="I5" s="68"/>
      <c r="J5" s="68"/>
      <c r="K5" s="68"/>
      <c r="L5" s="68"/>
    </row>
    <row r="6" spans="1:15" ht="30">
      <c r="A6" s="68"/>
      <c r="B6" s="68"/>
      <c r="C6" s="68"/>
      <c r="D6" s="75" t="s">
        <v>41</v>
      </c>
      <c r="E6" s="68"/>
      <c r="F6" s="68"/>
      <c r="G6" s="68"/>
      <c r="H6" s="68"/>
      <c r="I6" s="68"/>
      <c r="J6" s="68"/>
      <c r="K6" s="68"/>
      <c r="L6" s="68"/>
    </row>
    <row r="7" spans="1:15">
      <c r="A7" s="68"/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71"/>
      <c r="N7" s="71"/>
    </row>
    <row r="8" spans="1:15" ht="18">
      <c r="A8" s="76" t="s">
        <v>4</v>
      </c>
      <c r="B8" s="68" t="s">
        <v>170</v>
      </c>
      <c r="C8" s="68"/>
      <c r="D8" s="68"/>
      <c r="E8" s="68"/>
      <c r="F8" s="68"/>
      <c r="G8" s="76" t="s">
        <v>56</v>
      </c>
      <c r="H8" s="68"/>
      <c r="I8" s="68" t="s">
        <v>88</v>
      </c>
      <c r="J8" s="68"/>
      <c r="K8" s="68"/>
      <c r="L8" s="68"/>
      <c r="M8" s="86"/>
      <c r="N8" s="86"/>
    </row>
    <row r="9" spans="1:15" ht="18">
      <c r="A9" s="77" t="s">
        <v>5</v>
      </c>
      <c r="B9" s="78" t="s">
        <v>26</v>
      </c>
      <c r="C9" s="78"/>
      <c r="D9" s="78"/>
      <c r="E9" s="78"/>
      <c r="F9" s="78"/>
      <c r="G9" s="77" t="s">
        <v>57</v>
      </c>
      <c r="H9" s="78"/>
      <c r="I9" s="78"/>
      <c r="J9" s="78"/>
      <c r="K9" s="114">
        <v>0</v>
      </c>
      <c r="L9" s="78"/>
      <c r="M9" s="87" t="s">
        <v>77</v>
      </c>
      <c r="N9" s="117">
        <v>2023</v>
      </c>
    </row>
    <row r="10" spans="1:15" ht="18.75" thickBot="1">
      <c r="A10" s="77" t="s">
        <v>6</v>
      </c>
      <c r="B10" s="78" t="s">
        <v>171</v>
      </c>
      <c r="C10" s="78"/>
      <c r="D10" s="78"/>
      <c r="E10" s="78"/>
      <c r="F10" s="78"/>
      <c r="G10" s="77" t="s">
        <v>58</v>
      </c>
      <c r="H10" s="78"/>
      <c r="I10" s="78"/>
      <c r="J10" s="78"/>
      <c r="K10" s="78"/>
      <c r="L10" s="78"/>
      <c r="M10" s="88"/>
      <c r="N10" s="88"/>
    </row>
    <row r="11" spans="1:15" ht="16.5" thickTop="1" thickBot="1">
      <c r="A11" s="66" t="s">
        <v>7</v>
      </c>
      <c r="B11" s="66" t="s">
        <v>28</v>
      </c>
      <c r="C11" s="66" t="s">
        <v>37</v>
      </c>
      <c r="D11" s="66" t="s">
        <v>42</v>
      </c>
      <c r="E11" s="66" t="s">
        <v>46</v>
      </c>
      <c r="F11" s="66" t="s">
        <v>52</v>
      </c>
      <c r="G11" s="66" t="s">
        <v>59</v>
      </c>
      <c r="H11" s="66" t="s">
        <v>61</v>
      </c>
      <c r="I11" s="66" t="s">
        <v>64</v>
      </c>
      <c r="J11" s="66" t="s">
        <v>70</v>
      </c>
      <c r="K11" s="66" t="s">
        <v>71</v>
      </c>
      <c r="L11" s="66" t="s">
        <v>75</v>
      </c>
      <c r="M11" s="89" t="s">
        <v>78</v>
      </c>
      <c r="N11" s="89" t="s">
        <v>79</v>
      </c>
      <c r="O11" s="79"/>
    </row>
    <row r="12" spans="1:15" ht="15.75" thickTop="1">
      <c r="A12" s="80"/>
      <c r="B12" s="80" t="s">
        <v>29</v>
      </c>
      <c r="C12" s="80" t="s">
        <v>38</v>
      </c>
      <c r="D12" s="80" t="s">
        <v>43</v>
      </c>
      <c r="E12" s="80"/>
      <c r="F12" s="80"/>
      <c r="G12" s="80"/>
      <c r="H12" s="80"/>
      <c r="I12" s="80"/>
      <c r="J12" s="80"/>
      <c r="K12" s="80"/>
      <c r="L12" s="81"/>
      <c r="M12" s="90"/>
      <c r="N12" s="91"/>
      <c r="O12" s="79"/>
    </row>
    <row r="13" spans="1:15">
      <c r="A13" s="82"/>
      <c r="B13" s="83" t="s">
        <v>30</v>
      </c>
      <c r="C13" s="83" t="s">
        <v>30</v>
      </c>
      <c r="D13" s="83" t="s">
        <v>44</v>
      </c>
      <c r="E13" s="83" t="s">
        <v>47</v>
      </c>
      <c r="F13" s="83" t="s">
        <v>53</v>
      </c>
      <c r="G13" s="83" t="s">
        <v>53</v>
      </c>
      <c r="H13" s="83" t="s">
        <v>43</v>
      </c>
      <c r="I13" s="83" t="s">
        <v>65</v>
      </c>
      <c r="J13" s="83" t="s">
        <v>65</v>
      </c>
      <c r="K13" s="83" t="s">
        <v>72</v>
      </c>
      <c r="L13" s="69"/>
      <c r="M13" s="92"/>
      <c r="N13" s="93" t="s">
        <v>85</v>
      </c>
      <c r="O13" s="79"/>
    </row>
    <row r="14" spans="1:15">
      <c r="A14" s="83" t="s">
        <v>8</v>
      </c>
      <c r="B14" s="83" t="s">
        <v>31</v>
      </c>
      <c r="C14" s="83" t="s">
        <v>39</v>
      </c>
      <c r="D14" s="83" t="s">
        <v>45</v>
      </c>
      <c r="E14" s="83" t="s">
        <v>48</v>
      </c>
      <c r="F14" s="83" t="s">
        <v>54</v>
      </c>
      <c r="G14" s="83" t="s">
        <v>54</v>
      </c>
      <c r="H14" s="83" t="s">
        <v>44</v>
      </c>
      <c r="I14" s="83" t="s">
        <v>55</v>
      </c>
      <c r="J14" s="83" t="s">
        <v>60</v>
      </c>
      <c r="K14" s="84" t="s">
        <v>73</v>
      </c>
      <c r="L14" s="84" t="s">
        <v>30</v>
      </c>
      <c r="M14" s="94"/>
      <c r="N14" s="95" t="s">
        <v>80</v>
      </c>
      <c r="O14" s="79"/>
    </row>
    <row r="15" spans="1:15" ht="15.75" thickBot="1">
      <c r="A15" s="107"/>
      <c r="B15" s="107" t="s">
        <v>32</v>
      </c>
      <c r="C15" s="107" t="s">
        <v>40</v>
      </c>
      <c r="D15" s="107" t="s">
        <v>32</v>
      </c>
      <c r="E15" s="107"/>
      <c r="F15" s="107" t="s">
        <v>55</v>
      </c>
      <c r="G15" s="107" t="s">
        <v>60</v>
      </c>
      <c r="H15" s="107" t="s">
        <v>62</v>
      </c>
      <c r="I15" s="108"/>
      <c r="J15" s="107"/>
      <c r="K15" s="107" t="s">
        <v>74</v>
      </c>
      <c r="L15" s="107" t="s">
        <v>76</v>
      </c>
      <c r="M15" s="109" t="s">
        <v>21</v>
      </c>
      <c r="N15" s="110" t="s">
        <v>81</v>
      </c>
      <c r="O15" s="79"/>
    </row>
    <row r="16" spans="1:15">
      <c r="A16" s="129" t="s">
        <v>9</v>
      </c>
      <c r="B16" s="103">
        <v>0</v>
      </c>
      <c r="C16" s="130">
        <v>0</v>
      </c>
      <c r="D16" s="130">
        <v>0</v>
      </c>
      <c r="E16" s="131">
        <f t="shared" ref="E16:E27" si="0">B16+C16-D16</f>
        <v>0</v>
      </c>
      <c r="F16" s="103">
        <v>0</v>
      </c>
      <c r="G16" s="131">
        <f t="shared" ref="G16:G28" si="1">E16-F16-H16-K16</f>
        <v>0</v>
      </c>
      <c r="H16" s="144">
        <f t="shared" ref="H16:H27" si="2">L16</f>
        <v>0</v>
      </c>
      <c r="I16" s="103">
        <v>0</v>
      </c>
      <c r="J16" s="131">
        <f t="shared" ref="J16:J28" si="3">H16-I16-L16</f>
        <v>0</v>
      </c>
      <c r="K16" s="103">
        <v>0</v>
      </c>
      <c r="L16" s="103">
        <v>0</v>
      </c>
      <c r="M16" s="145">
        <f t="shared" ref="M16:M27" si="4">SUM(K16:L16)</f>
        <v>0</v>
      </c>
      <c r="N16" s="146">
        <v>0</v>
      </c>
      <c r="O16" s="16"/>
    </row>
    <row r="17" spans="1:15">
      <c r="A17" s="129" t="s">
        <v>10</v>
      </c>
      <c r="B17" s="103">
        <v>0</v>
      </c>
      <c r="C17" s="130">
        <v>0</v>
      </c>
      <c r="D17" s="130">
        <v>0</v>
      </c>
      <c r="E17" s="131">
        <f t="shared" si="0"/>
        <v>0</v>
      </c>
      <c r="F17" s="103">
        <v>0</v>
      </c>
      <c r="G17" s="131">
        <f t="shared" si="1"/>
        <v>0</v>
      </c>
      <c r="H17" s="144">
        <f t="shared" si="2"/>
        <v>0</v>
      </c>
      <c r="I17" s="103">
        <v>0</v>
      </c>
      <c r="J17" s="131">
        <f t="shared" si="3"/>
        <v>0</v>
      </c>
      <c r="K17" s="103">
        <v>0</v>
      </c>
      <c r="L17" s="103">
        <v>0</v>
      </c>
      <c r="M17" s="145">
        <f t="shared" si="4"/>
        <v>0</v>
      </c>
      <c r="N17" s="146">
        <v>0</v>
      </c>
      <c r="O17" s="16"/>
    </row>
    <row r="18" spans="1:15">
      <c r="A18" s="129" t="s">
        <v>11</v>
      </c>
      <c r="B18" s="103">
        <v>0</v>
      </c>
      <c r="C18" s="130">
        <v>0</v>
      </c>
      <c r="D18" s="130">
        <v>0</v>
      </c>
      <c r="E18" s="131">
        <f t="shared" si="0"/>
        <v>0</v>
      </c>
      <c r="F18" s="103">
        <v>0</v>
      </c>
      <c r="G18" s="131">
        <f t="shared" si="1"/>
        <v>0</v>
      </c>
      <c r="H18" s="144">
        <f t="shared" si="2"/>
        <v>0</v>
      </c>
      <c r="I18" s="103">
        <v>0</v>
      </c>
      <c r="J18" s="131">
        <f t="shared" si="3"/>
        <v>0</v>
      </c>
      <c r="K18" s="103">
        <v>0</v>
      </c>
      <c r="L18" s="103">
        <v>0</v>
      </c>
      <c r="M18" s="145">
        <f t="shared" si="4"/>
        <v>0</v>
      </c>
      <c r="N18" s="146">
        <v>0</v>
      </c>
      <c r="O18" s="16"/>
    </row>
    <row r="19" spans="1:15">
      <c r="A19" s="129" t="s">
        <v>12</v>
      </c>
      <c r="B19" s="103">
        <v>0</v>
      </c>
      <c r="C19" s="130">
        <v>0</v>
      </c>
      <c r="D19" s="130">
        <v>0</v>
      </c>
      <c r="E19" s="131">
        <f t="shared" si="0"/>
        <v>0</v>
      </c>
      <c r="F19" s="103">
        <v>0</v>
      </c>
      <c r="G19" s="131">
        <f t="shared" si="1"/>
        <v>0</v>
      </c>
      <c r="H19" s="144">
        <f t="shared" si="2"/>
        <v>0</v>
      </c>
      <c r="I19" s="103">
        <v>0</v>
      </c>
      <c r="J19" s="131">
        <f t="shared" si="3"/>
        <v>0</v>
      </c>
      <c r="K19" s="103">
        <v>0</v>
      </c>
      <c r="L19" s="103">
        <v>0</v>
      </c>
      <c r="M19" s="145">
        <f t="shared" si="4"/>
        <v>0</v>
      </c>
      <c r="N19" s="146">
        <v>0</v>
      </c>
      <c r="O19" s="16"/>
    </row>
    <row r="20" spans="1:15">
      <c r="A20" s="129" t="s">
        <v>13</v>
      </c>
      <c r="B20" s="103">
        <v>0</v>
      </c>
      <c r="C20" s="130">
        <v>0</v>
      </c>
      <c r="D20" s="130">
        <v>0</v>
      </c>
      <c r="E20" s="131">
        <f t="shared" si="0"/>
        <v>0</v>
      </c>
      <c r="F20" s="103">
        <v>0</v>
      </c>
      <c r="G20" s="131">
        <f t="shared" si="1"/>
        <v>0</v>
      </c>
      <c r="H20" s="144">
        <f t="shared" si="2"/>
        <v>0</v>
      </c>
      <c r="I20" s="103">
        <v>0</v>
      </c>
      <c r="J20" s="131">
        <f t="shared" si="3"/>
        <v>0</v>
      </c>
      <c r="K20" s="103">
        <v>0</v>
      </c>
      <c r="L20" s="103">
        <v>0</v>
      </c>
      <c r="M20" s="145">
        <f t="shared" si="4"/>
        <v>0</v>
      </c>
      <c r="N20" s="146">
        <v>0</v>
      </c>
      <c r="O20" s="16"/>
    </row>
    <row r="21" spans="1:15">
      <c r="A21" s="129" t="s">
        <v>14</v>
      </c>
      <c r="B21" s="103">
        <v>0</v>
      </c>
      <c r="C21" s="130">
        <v>0</v>
      </c>
      <c r="D21" s="130">
        <v>0</v>
      </c>
      <c r="E21" s="131">
        <f t="shared" si="0"/>
        <v>0</v>
      </c>
      <c r="F21" s="103">
        <v>0</v>
      </c>
      <c r="G21" s="131">
        <f t="shared" si="1"/>
        <v>0</v>
      </c>
      <c r="H21" s="144">
        <f t="shared" si="2"/>
        <v>0</v>
      </c>
      <c r="I21" s="103">
        <v>0</v>
      </c>
      <c r="J21" s="131">
        <f t="shared" si="3"/>
        <v>0</v>
      </c>
      <c r="K21" s="103">
        <v>0</v>
      </c>
      <c r="L21" s="103">
        <v>0</v>
      </c>
      <c r="M21" s="145">
        <f t="shared" si="4"/>
        <v>0</v>
      </c>
      <c r="N21" s="146">
        <v>0</v>
      </c>
      <c r="O21" s="16"/>
    </row>
    <row r="22" spans="1:15">
      <c r="A22" s="129" t="s">
        <v>15</v>
      </c>
      <c r="B22" s="103">
        <v>0</v>
      </c>
      <c r="C22" s="130">
        <v>0</v>
      </c>
      <c r="D22" s="130">
        <v>0</v>
      </c>
      <c r="E22" s="131">
        <f t="shared" si="0"/>
        <v>0</v>
      </c>
      <c r="F22" s="103">
        <v>0</v>
      </c>
      <c r="G22" s="131">
        <f t="shared" si="1"/>
        <v>0</v>
      </c>
      <c r="H22" s="144">
        <f t="shared" si="2"/>
        <v>0</v>
      </c>
      <c r="I22" s="103">
        <v>0</v>
      </c>
      <c r="J22" s="131">
        <f t="shared" si="3"/>
        <v>0</v>
      </c>
      <c r="K22" s="103">
        <v>0</v>
      </c>
      <c r="L22" s="103">
        <v>0</v>
      </c>
      <c r="M22" s="145">
        <f t="shared" si="4"/>
        <v>0</v>
      </c>
      <c r="N22" s="146">
        <v>0</v>
      </c>
      <c r="O22" s="16"/>
    </row>
    <row r="23" spans="1:15">
      <c r="A23" s="129" t="s">
        <v>16</v>
      </c>
      <c r="B23" s="103">
        <v>0</v>
      </c>
      <c r="C23" s="130">
        <v>0</v>
      </c>
      <c r="D23" s="130">
        <v>0</v>
      </c>
      <c r="E23" s="131">
        <f t="shared" si="0"/>
        <v>0</v>
      </c>
      <c r="F23" s="103">
        <v>0</v>
      </c>
      <c r="G23" s="131">
        <f t="shared" si="1"/>
        <v>0</v>
      </c>
      <c r="H23" s="144">
        <f t="shared" si="2"/>
        <v>0</v>
      </c>
      <c r="I23" s="103">
        <v>0</v>
      </c>
      <c r="J23" s="131">
        <f t="shared" si="3"/>
        <v>0</v>
      </c>
      <c r="K23" s="103">
        <v>0</v>
      </c>
      <c r="L23" s="103">
        <v>0</v>
      </c>
      <c r="M23" s="145">
        <f t="shared" si="4"/>
        <v>0</v>
      </c>
      <c r="N23" s="146">
        <v>0</v>
      </c>
      <c r="O23" s="16"/>
    </row>
    <row r="24" spans="1:15">
      <c r="A24" s="129" t="s">
        <v>17</v>
      </c>
      <c r="B24" s="103">
        <v>0</v>
      </c>
      <c r="C24" s="130">
        <v>0</v>
      </c>
      <c r="D24" s="130">
        <v>0</v>
      </c>
      <c r="E24" s="131">
        <f t="shared" si="0"/>
        <v>0</v>
      </c>
      <c r="F24" s="103">
        <v>0</v>
      </c>
      <c r="G24" s="131">
        <f t="shared" si="1"/>
        <v>0</v>
      </c>
      <c r="H24" s="144">
        <f t="shared" si="2"/>
        <v>0</v>
      </c>
      <c r="I24" s="103">
        <v>0</v>
      </c>
      <c r="J24" s="131">
        <f t="shared" si="3"/>
        <v>0</v>
      </c>
      <c r="K24" s="103">
        <v>0</v>
      </c>
      <c r="L24" s="103">
        <v>0</v>
      </c>
      <c r="M24" s="145">
        <f t="shared" si="4"/>
        <v>0</v>
      </c>
      <c r="N24" s="146">
        <v>0</v>
      </c>
      <c r="O24" s="16"/>
    </row>
    <row r="25" spans="1:15">
      <c r="A25" s="129" t="s">
        <v>18</v>
      </c>
      <c r="B25" s="103">
        <v>0</v>
      </c>
      <c r="C25" s="130">
        <v>0</v>
      </c>
      <c r="D25" s="130">
        <v>0</v>
      </c>
      <c r="E25" s="131">
        <f t="shared" si="0"/>
        <v>0</v>
      </c>
      <c r="F25" s="103">
        <v>0</v>
      </c>
      <c r="G25" s="131">
        <f t="shared" si="1"/>
        <v>0</v>
      </c>
      <c r="H25" s="144">
        <f t="shared" si="2"/>
        <v>0</v>
      </c>
      <c r="I25" s="103">
        <v>0</v>
      </c>
      <c r="J25" s="131">
        <f t="shared" si="3"/>
        <v>0</v>
      </c>
      <c r="K25" s="103">
        <v>0</v>
      </c>
      <c r="L25" s="103">
        <v>0</v>
      </c>
      <c r="M25" s="145">
        <f t="shared" si="4"/>
        <v>0</v>
      </c>
      <c r="N25" s="146">
        <v>0</v>
      </c>
      <c r="O25" s="16"/>
    </row>
    <row r="26" spans="1:15">
      <c r="A26" s="129" t="s">
        <v>19</v>
      </c>
      <c r="B26" s="103">
        <v>0</v>
      </c>
      <c r="C26" s="130">
        <v>0</v>
      </c>
      <c r="D26" s="130">
        <v>0</v>
      </c>
      <c r="E26" s="131">
        <f t="shared" si="0"/>
        <v>0</v>
      </c>
      <c r="F26" s="103">
        <v>0</v>
      </c>
      <c r="G26" s="131">
        <f t="shared" si="1"/>
        <v>0</v>
      </c>
      <c r="H26" s="144">
        <f t="shared" si="2"/>
        <v>0</v>
      </c>
      <c r="I26" s="103">
        <v>0</v>
      </c>
      <c r="J26" s="131">
        <f t="shared" si="3"/>
        <v>0</v>
      </c>
      <c r="K26" s="103">
        <v>0</v>
      </c>
      <c r="L26" s="103">
        <v>0</v>
      </c>
      <c r="M26" s="145">
        <f t="shared" si="4"/>
        <v>0</v>
      </c>
      <c r="N26" s="146">
        <v>0</v>
      </c>
      <c r="O26" s="16"/>
    </row>
    <row r="27" spans="1:15">
      <c r="A27" s="129" t="s">
        <v>20</v>
      </c>
      <c r="B27" s="103">
        <v>0</v>
      </c>
      <c r="C27" s="130">
        <v>0</v>
      </c>
      <c r="D27" s="130">
        <v>0</v>
      </c>
      <c r="E27" s="131">
        <f t="shared" si="0"/>
        <v>0</v>
      </c>
      <c r="F27" s="103">
        <v>0</v>
      </c>
      <c r="G27" s="131">
        <f t="shared" si="1"/>
        <v>0</v>
      </c>
      <c r="H27" s="144">
        <f t="shared" si="2"/>
        <v>0</v>
      </c>
      <c r="I27" s="103">
        <v>0</v>
      </c>
      <c r="J27" s="131">
        <f t="shared" si="3"/>
        <v>0</v>
      </c>
      <c r="K27" s="103">
        <v>0</v>
      </c>
      <c r="L27" s="103">
        <v>0</v>
      </c>
      <c r="M27" s="145">
        <f t="shared" si="4"/>
        <v>0</v>
      </c>
      <c r="N27" s="146">
        <v>0</v>
      </c>
      <c r="O27" s="16"/>
    </row>
    <row r="28" spans="1:15" ht="15.75" thickBot="1">
      <c r="A28" s="129" t="s">
        <v>21</v>
      </c>
      <c r="B28" s="147">
        <f>SUM(B16:B27)</f>
        <v>0</v>
      </c>
      <c r="C28" s="147">
        <f>SUM(C16:C27)</f>
        <v>0</v>
      </c>
      <c r="D28" s="147">
        <f>SUM(D16:D27)</f>
        <v>0</v>
      </c>
      <c r="E28" s="147">
        <f>SUM(E16:E27)</f>
        <v>0</v>
      </c>
      <c r="F28" s="147">
        <f>SUM(F16:F27)</f>
        <v>0</v>
      </c>
      <c r="G28" s="147">
        <f t="shared" si="1"/>
        <v>0</v>
      </c>
      <c r="H28" s="147">
        <f>SUM(H16:H27)</f>
        <v>0</v>
      </c>
      <c r="I28" s="147">
        <f>SUM(I16:I27)</f>
        <v>0</v>
      </c>
      <c r="J28" s="147">
        <f t="shared" si="3"/>
        <v>0</v>
      </c>
      <c r="K28" s="147">
        <f>SUM(K16:K27)</f>
        <v>0</v>
      </c>
      <c r="L28" s="147">
        <f>SUM(L16:L27)</f>
        <v>0</v>
      </c>
      <c r="M28" s="148">
        <f>SUM(M16:M27)</f>
        <v>0</v>
      </c>
      <c r="N28" s="149">
        <v>0</v>
      </c>
      <c r="O28" s="16"/>
    </row>
    <row r="29" spans="1:15" ht="15.75" thickTop="1">
      <c r="A29" s="127" t="s">
        <v>22</v>
      </c>
      <c r="B29" s="150"/>
      <c r="C29" s="150"/>
      <c r="D29" s="150"/>
      <c r="E29" s="150">
        <v>0</v>
      </c>
      <c r="F29" s="150">
        <v>0</v>
      </c>
      <c r="G29" s="150">
        <v>0</v>
      </c>
      <c r="H29" s="150">
        <v>0</v>
      </c>
      <c r="I29" s="150">
        <v>0</v>
      </c>
      <c r="J29" s="150">
        <v>0</v>
      </c>
      <c r="K29" s="150">
        <v>0</v>
      </c>
      <c r="L29" s="150">
        <v>0</v>
      </c>
      <c r="M29" s="150">
        <v>0</v>
      </c>
      <c r="N29" s="152"/>
      <c r="O29" s="16"/>
    </row>
    <row r="30" spans="1:15" ht="15.75" thickBot="1">
      <c r="A30" s="129" t="s">
        <v>23</v>
      </c>
      <c r="B30" s="153"/>
      <c r="C30" s="134"/>
      <c r="D30" s="134"/>
      <c r="E30" s="134">
        <v>0</v>
      </c>
      <c r="F30" s="134">
        <v>0</v>
      </c>
      <c r="G30" s="134">
        <v>0</v>
      </c>
      <c r="H30" s="134">
        <v>0</v>
      </c>
      <c r="I30" s="134">
        <v>0</v>
      </c>
      <c r="J30" s="134">
        <v>0</v>
      </c>
      <c r="K30" s="134">
        <v>0</v>
      </c>
      <c r="L30" s="134">
        <v>0</v>
      </c>
      <c r="M30" s="134">
        <v>0</v>
      </c>
      <c r="N30" s="146"/>
      <c r="O30" s="16"/>
    </row>
    <row r="31" spans="1:15" ht="15.75" thickTop="1">
      <c r="A31" s="135"/>
      <c r="B31" s="135"/>
      <c r="C31" s="135"/>
      <c r="D31" s="135"/>
      <c r="E31" s="135"/>
      <c r="F31" s="135"/>
      <c r="G31" s="135"/>
      <c r="H31" s="135"/>
      <c r="I31" s="135"/>
      <c r="J31" s="135"/>
      <c r="K31" s="135"/>
      <c r="L31" s="135"/>
      <c r="M31" s="41"/>
      <c r="N31" s="41"/>
      <c r="O31" s="1"/>
    </row>
    <row r="32" spans="1:15">
      <c r="A32" s="23" t="s">
        <v>24</v>
      </c>
      <c r="B32" s="23" t="s">
        <v>33</v>
      </c>
      <c r="C32" s="125"/>
      <c r="D32" s="125"/>
      <c r="E32" s="125"/>
      <c r="F32" s="125"/>
      <c r="G32" s="125"/>
      <c r="H32" s="125"/>
      <c r="I32" s="23" t="s">
        <v>66</v>
      </c>
      <c r="J32" s="125"/>
      <c r="K32" s="125"/>
      <c r="L32" s="125"/>
      <c r="M32" s="1"/>
      <c r="N32" s="1"/>
      <c r="O32" s="1"/>
    </row>
    <row r="33" spans="1:15">
      <c r="A33" s="23"/>
      <c r="B33" s="23" t="s">
        <v>34</v>
      </c>
      <c r="C33" s="125"/>
      <c r="D33" s="125"/>
      <c r="E33" s="125"/>
      <c r="F33" s="125"/>
      <c r="G33" s="125"/>
      <c r="H33" s="125"/>
      <c r="I33" s="23" t="s">
        <v>67</v>
      </c>
      <c r="J33" s="125"/>
      <c r="K33" s="125"/>
      <c r="L33" s="125"/>
      <c r="M33" s="1"/>
      <c r="N33" s="1"/>
      <c r="O33" s="1"/>
    </row>
    <row r="34" spans="1:15">
      <c r="A34" s="23"/>
      <c r="B34" s="23" t="s">
        <v>35</v>
      </c>
      <c r="C34" s="125"/>
      <c r="D34" s="125"/>
      <c r="E34" s="125"/>
      <c r="F34" s="125"/>
      <c r="G34" s="125"/>
      <c r="H34" s="125"/>
      <c r="I34" s="23" t="s">
        <v>68</v>
      </c>
      <c r="J34" s="125"/>
      <c r="K34" s="125"/>
      <c r="L34" s="125"/>
      <c r="M34" s="1"/>
      <c r="N34" s="1"/>
      <c r="O34" s="1"/>
    </row>
    <row r="35" spans="1:15">
      <c r="A35" s="23"/>
      <c r="B35" s="23" t="s">
        <v>36</v>
      </c>
      <c r="C35" s="125"/>
      <c r="D35" s="125"/>
      <c r="E35" s="125"/>
      <c r="F35" s="125"/>
      <c r="G35" s="125"/>
      <c r="H35" s="125"/>
      <c r="I35" s="23" t="s">
        <v>69</v>
      </c>
      <c r="J35" s="125"/>
      <c r="K35" s="125"/>
      <c r="L35" s="125"/>
      <c r="M35" s="1"/>
      <c r="N35" s="1"/>
      <c r="O35" s="1"/>
    </row>
    <row r="36" spans="1:15">
      <c r="A36" s="52"/>
      <c r="B36" s="124"/>
      <c r="C36" s="125" t="s">
        <v>0</v>
      </c>
      <c r="D36" s="125" t="s">
        <v>0</v>
      </c>
      <c r="E36" s="137" t="s">
        <v>0</v>
      </c>
      <c r="F36" s="124"/>
      <c r="G36" s="124"/>
      <c r="H36" s="124"/>
      <c r="I36" s="125"/>
      <c r="J36" s="23"/>
      <c r="K36" s="125"/>
      <c r="L36" s="125"/>
      <c r="M36" s="43"/>
      <c r="N36" s="43"/>
      <c r="O36" s="43"/>
    </row>
    <row r="37" spans="1:15">
      <c r="A37" s="124"/>
      <c r="B37" s="125"/>
      <c r="C37" s="125" t="s">
        <v>0</v>
      </c>
      <c r="D37" s="125" t="s">
        <v>0</v>
      </c>
      <c r="E37" s="138" t="s">
        <v>0</v>
      </c>
      <c r="F37" s="125"/>
      <c r="G37" s="125"/>
      <c r="H37" s="125"/>
      <c r="I37" s="125"/>
      <c r="J37" s="125"/>
      <c r="K37" s="125"/>
      <c r="L37" s="125"/>
      <c r="M37" s="1"/>
      <c r="N37" s="1"/>
      <c r="O37" s="1"/>
    </row>
    <row r="39" spans="1:15" ht="30">
      <c r="B39" s="191"/>
      <c r="C39" s="191"/>
      <c r="D39" s="191"/>
      <c r="E39" s="191"/>
      <c r="F39" s="191"/>
      <c r="G39" s="191"/>
      <c r="H39" s="191"/>
      <c r="I39" s="191"/>
      <c r="J39" s="191"/>
      <c r="K39" s="191"/>
      <c r="L39" s="191"/>
    </row>
  </sheetData>
  <pageMargins left="0.5" right="0.5" top="0.5" bottom="0.5" header="0" footer="0"/>
  <pageSetup scale="89" orientation="landscape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O39"/>
  <sheetViews>
    <sheetView showOutlineSymbols="0" zoomScale="87" zoomScaleNormal="87" workbookViewId="0">
      <selection activeCell="R28" sqref="R28"/>
    </sheetView>
  </sheetViews>
  <sheetFormatPr defaultColWidth="9.6640625" defaultRowHeight="15"/>
  <cols>
    <col min="1" max="1" width="15.6640625" style="72" customWidth="1"/>
    <col min="2" max="3" width="7.6640625" style="72" customWidth="1"/>
    <col min="4" max="4" width="8.109375" style="72" customWidth="1"/>
    <col min="5" max="10" width="7.6640625" style="72" customWidth="1"/>
    <col min="11" max="11" width="8.109375" style="72" customWidth="1"/>
    <col min="12" max="14" width="7.6640625" style="72" customWidth="1"/>
    <col min="15" max="15" width="3.77734375" style="72" customWidth="1"/>
    <col min="16" max="16384" width="9.6640625" style="72"/>
  </cols>
  <sheetData>
    <row r="1" spans="1:15">
      <c r="A1" s="68" t="s">
        <v>0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</row>
    <row r="2" spans="1:15" ht="15.75">
      <c r="A2" s="73" t="s">
        <v>1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</row>
    <row r="3" spans="1:15" ht="18">
      <c r="A3" s="73" t="s">
        <v>2</v>
      </c>
      <c r="B3" s="68"/>
      <c r="C3" s="68"/>
      <c r="D3" s="68"/>
      <c r="E3" s="68"/>
      <c r="F3" s="74" t="s">
        <v>49</v>
      </c>
      <c r="G3" s="68"/>
      <c r="H3" s="68"/>
      <c r="I3" s="68"/>
      <c r="J3" s="68"/>
      <c r="K3" s="68"/>
      <c r="L3" s="68"/>
    </row>
    <row r="4" spans="1:15" ht="18">
      <c r="A4" s="73" t="s">
        <v>3</v>
      </c>
      <c r="B4" s="68"/>
      <c r="C4" s="68"/>
      <c r="D4" s="68"/>
      <c r="E4" s="68"/>
      <c r="F4" s="74" t="s">
        <v>50</v>
      </c>
      <c r="G4" s="68"/>
      <c r="H4" s="68"/>
      <c r="I4" s="68"/>
      <c r="J4" s="68"/>
      <c r="K4" s="68"/>
      <c r="L4" s="68"/>
    </row>
    <row r="5" spans="1:15" ht="18">
      <c r="A5" s="68"/>
      <c r="B5" s="68"/>
      <c r="C5" s="68"/>
      <c r="D5" s="68"/>
      <c r="E5" s="68"/>
      <c r="F5" s="74" t="s">
        <v>51</v>
      </c>
      <c r="G5" s="68"/>
      <c r="H5" s="68"/>
      <c r="I5" s="68"/>
      <c r="J5" s="68"/>
      <c r="K5" s="68"/>
      <c r="L5" s="68"/>
    </row>
    <row r="6" spans="1:15" ht="30">
      <c r="A6" s="68"/>
      <c r="B6" s="68"/>
      <c r="C6" s="68"/>
      <c r="D6" s="75" t="s">
        <v>41</v>
      </c>
      <c r="E6" s="68"/>
      <c r="F6" s="68"/>
      <c r="G6" s="68"/>
      <c r="H6" s="68"/>
      <c r="I6" s="68"/>
      <c r="J6" s="68"/>
      <c r="K6" s="68"/>
      <c r="L6" s="68"/>
    </row>
    <row r="7" spans="1:15">
      <c r="A7" s="68"/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71"/>
      <c r="N7" s="71"/>
    </row>
    <row r="8" spans="1:15" ht="18">
      <c r="A8" s="76" t="s">
        <v>4</v>
      </c>
      <c r="B8" s="68" t="s">
        <v>170</v>
      </c>
      <c r="C8" s="68"/>
      <c r="D8" s="68"/>
      <c r="E8" s="68"/>
      <c r="F8" s="68"/>
      <c r="G8" s="76" t="s">
        <v>56</v>
      </c>
      <c r="H8" s="68"/>
      <c r="I8" s="68" t="s">
        <v>88</v>
      </c>
      <c r="J8" s="68"/>
      <c r="K8" s="68"/>
      <c r="L8" s="68"/>
      <c r="M8" s="86"/>
      <c r="N8" s="86"/>
    </row>
    <row r="9" spans="1:15" ht="18">
      <c r="A9" s="77" t="s">
        <v>5</v>
      </c>
      <c r="B9" s="78" t="s">
        <v>26</v>
      </c>
      <c r="C9" s="78"/>
      <c r="D9" s="78"/>
      <c r="E9" s="78"/>
      <c r="F9" s="78"/>
      <c r="G9" s="77" t="s">
        <v>57</v>
      </c>
      <c r="H9" s="78"/>
      <c r="I9" s="78"/>
      <c r="J9" s="78"/>
      <c r="K9" s="114">
        <v>0</v>
      </c>
      <c r="L9" s="78"/>
      <c r="M9" s="87" t="s">
        <v>77</v>
      </c>
      <c r="N9" s="117">
        <v>2023</v>
      </c>
    </row>
    <row r="10" spans="1:15" ht="18">
      <c r="A10" s="77" t="s">
        <v>6</v>
      </c>
      <c r="B10" s="78" t="s">
        <v>171</v>
      </c>
      <c r="C10" s="78"/>
      <c r="D10" s="78"/>
      <c r="E10" s="78"/>
      <c r="F10" s="78"/>
      <c r="G10" s="77" t="s">
        <v>58</v>
      </c>
      <c r="H10" s="78"/>
      <c r="I10" s="78"/>
      <c r="J10" s="78"/>
      <c r="K10" s="78"/>
      <c r="L10" s="78"/>
      <c r="M10" s="88"/>
      <c r="N10" s="88"/>
    </row>
    <row r="11" spans="1:15">
      <c r="A11" s="66" t="s">
        <v>7</v>
      </c>
      <c r="B11" s="66" t="s">
        <v>28</v>
      </c>
      <c r="C11" s="66" t="s">
        <v>37</v>
      </c>
      <c r="D11" s="66" t="s">
        <v>42</v>
      </c>
      <c r="E11" s="66" t="s">
        <v>46</v>
      </c>
      <c r="F11" s="66" t="s">
        <v>52</v>
      </c>
      <c r="G11" s="66" t="s">
        <v>59</v>
      </c>
      <c r="H11" s="66" t="s">
        <v>61</v>
      </c>
      <c r="I11" s="66" t="s">
        <v>64</v>
      </c>
      <c r="J11" s="66" t="s">
        <v>70</v>
      </c>
      <c r="K11" s="66" t="s">
        <v>71</v>
      </c>
      <c r="L11" s="66" t="s">
        <v>75</v>
      </c>
      <c r="M11" s="89" t="s">
        <v>78</v>
      </c>
      <c r="N11" s="89" t="s">
        <v>79</v>
      </c>
      <c r="O11" s="79"/>
    </row>
    <row r="12" spans="1:15">
      <c r="A12" s="80"/>
      <c r="B12" s="80" t="s">
        <v>29</v>
      </c>
      <c r="C12" s="80" t="s">
        <v>38</v>
      </c>
      <c r="D12" s="80" t="s">
        <v>43</v>
      </c>
      <c r="E12" s="80"/>
      <c r="F12" s="80"/>
      <c r="G12" s="80"/>
      <c r="H12" s="80"/>
      <c r="I12" s="80"/>
      <c r="J12" s="80"/>
      <c r="K12" s="80"/>
      <c r="L12" s="81"/>
      <c r="M12" s="90"/>
      <c r="N12" s="91"/>
      <c r="O12" s="79"/>
    </row>
    <row r="13" spans="1:15">
      <c r="A13" s="82"/>
      <c r="B13" s="83" t="s">
        <v>30</v>
      </c>
      <c r="C13" s="83" t="s">
        <v>30</v>
      </c>
      <c r="D13" s="83" t="s">
        <v>44</v>
      </c>
      <c r="E13" s="83" t="s">
        <v>47</v>
      </c>
      <c r="F13" s="83" t="s">
        <v>53</v>
      </c>
      <c r="G13" s="83" t="s">
        <v>53</v>
      </c>
      <c r="H13" s="83" t="s">
        <v>43</v>
      </c>
      <c r="I13" s="83" t="s">
        <v>65</v>
      </c>
      <c r="J13" s="83" t="s">
        <v>65</v>
      </c>
      <c r="K13" s="83" t="s">
        <v>72</v>
      </c>
      <c r="L13" s="69"/>
      <c r="M13" s="92"/>
      <c r="N13" s="93" t="s">
        <v>85</v>
      </c>
      <c r="O13" s="79"/>
    </row>
    <row r="14" spans="1:15">
      <c r="A14" s="83" t="s">
        <v>8</v>
      </c>
      <c r="B14" s="83" t="s">
        <v>31</v>
      </c>
      <c r="C14" s="83" t="s">
        <v>39</v>
      </c>
      <c r="D14" s="83" t="s">
        <v>45</v>
      </c>
      <c r="E14" s="83" t="s">
        <v>48</v>
      </c>
      <c r="F14" s="83" t="s">
        <v>54</v>
      </c>
      <c r="G14" s="83" t="s">
        <v>54</v>
      </c>
      <c r="H14" s="83" t="s">
        <v>44</v>
      </c>
      <c r="I14" s="83" t="s">
        <v>55</v>
      </c>
      <c r="J14" s="83" t="s">
        <v>60</v>
      </c>
      <c r="K14" s="84" t="s">
        <v>73</v>
      </c>
      <c r="L14" s="84" t="s">
        <v>30</v>
      </c>
      <c r="M14" s="94"/>
      <c r="N14" s="95" t="s">
        <v>80</v>
      </c>
      <c r="O14" s="79"/>
    </row>
    <row r="15" spans="1:15" ht="15.75" thickBot="1">
      <c r="A15" s="107"/>
      <c r="B15" s="107" t="s">
        <v>32</v>
      </c>
      <c r="C15" s="107" t="s">
        <v>40</v>
      </c>
      <c r="D15" s="107" t="s">
        <v>32</v>
      </c>
      <c r="E15" s="107"/>
      <c r="F15" s="107" t="s">
        <v>55</v>
      </c>
      <c r="G15" s="107" t="s">
        <v>60</v>
      </c>
      <c r="H15" s="107" t="s">
        <v>62</v>
      </c>
      <c r="I15" s="108"/>
      <c r="J15" s="107"/>
      <c r="K15" s="107" t="s">
        <v>74</v>
      </c>
      <c r="L15" s="107" t="s">
        <v>76</v>
      </c>
      <c r="M15" s="109" t="s">
        <v>21</v>
      </c>
      <c r="N15" s="110" t="s">
        <v>81</v>
      </c>
      <c r="O15" s="79"/>
    </row>
    <row r="16" spans="1:15">
      <c r="A16" s="129" t="s">
        <v>9</v>
      </c>
      <c r="B16" s="103">
        <v>0</v>
      </c>
      <c r="C16" s="130">
        <v>0</v>
      </c>
      <c r="D16" s="130">
        <v>0</v>
      </c>
      <c r="E16" s="131">
        <f t="shared" ref="E16:E27" si="0">B16+C16-D16</f>
        <v>0</v>
      </c>
      <c r="F16" s="103">
        <v>0</v>
      </c>
      <c r="G16" s="131">
        <f t="shared" ref="G16:G28" si="1">E16-F16-H16-K16</f>
        <v>0</v>
      </c>
      <c r="H16" s="144">
        <f t="shared" ref="H16:H27" si="2">L16</f>
        <v>0</v>
      </c>
      <c r="I16" s="103">
        <v>0</v>
      </c>
      <c r="J16" s="131">
        <f t="shared" ref="J16:J28" si="3">H16-I16-L16</f>
        <v>0</v>
      </c>
      <c r="K16" s="103">
        <v>0</v>
      </c>
      <c r="L16" s="103">
        <v>0</v>
      </c>
      <c r="M16" s="145">
        <f t="shared" ref="M16:M27" si="4">SUM(K16:L16)</f>
        <v>0</v>
      </c>
      <c r="N16" s="146" t="e">
        <f t="shared" ref="N16:N28" si="5">ROUND(+M16/$K$9,3)</f>
        <v>#DIV/0!</v>
      </c>
      <c r="O16" s="16"/>
    </row>
    <row r="17" spans="1:15">
      <c r="A17" s="129" t="s">
        <v>10</v>
      </c>
      <c r="B17" s="103">
        <v>0</v>
      </c>
      <c r="C17" s="130">
        <v>0</v>
      </c>
      <c r="D17" s="130">
        <v>0</v>
      </c>
      <c r="E17" s="131">
        <f t="shared" si="0"/>
        <v>0</v>
      </c>
      <c r="F17" s="103">
        <v>0</v>
      </c>
      <c r="G17" s="131">
        <f t="shared" si="1"/>
        <v>0</v>
      </c>
      <c r="H17" s="144">
        <f t="shared" si="2"/>
        <v>0</v>
      </c>
      <c r="I17" s="103">
        <v>0</v>
      </c>
      <c r="J17" s="131">
        <f t="shared" si="3"/>
        <v>0</v>
      </c>
      <c r="K17" s="103">
        <v>0</v>
      </c>
      <c r="L17" s="103">
        <v>0</v>
      </c>
      <c r="M17" s="145">
        <f t="shared" si="4"/>
        <v>0</v>
      </c>
      <c r="N17" s="146" t="e">
        <f t="shared" si="5"/>
        <v>#DIV/0!</v>
      </c>
      <c r="O17" s="16"/>
    </row>
    <row r="18" spans="1:15">
      <c r="A18" s="129" t="s">
        <v>11</v>
      </c>
      <c r="B18" s="103">
        <v>0</v>
      </c>
      <c r="C18" s="130">
        <v>0</v>
      </c>
      <c r="D18" s="130">
        <v>0</v>
      </c>
      <c r="E18" s="131">
        <f t="shared" si="0"/>
        <v>0</v>
      </c>
      <c r="F18" s="103">
        <v>0</v>
      </c>
      <c r="G18" s="131">
        <f t="shared" si="1"/>
        <v>0</v>
      </c>
      <c r="H18" s="144">
        <f t="shared" si="2"/>
        <v>0</v>
      </c>
      <c r="I18" s="103">
        <v>0</v>
      </c>
      <c r="J18" s="131">
        <f t="shared" si="3"/>
        <v>0</v>
      </c>
      <c r="K18" s="103">
        <v>0</v>
      </c>
      <c r="L18" s="103">
        <v>0</v>
      </c>
      <c r="M18" s="145">
        <f t="shared" si="4"/>
        <v>0</v>
      </c>
      <c r="N18" s="146" t="e">
        <f t="shared" si="5"/>
        <v>#DIV/0!</v>
      </c>
      <c r="O18" s="16"/>
    </row>
    <row r="19" spans="1:15">
      <c r="A19" s="129" t="s">
        <v>12</v>
      </c>
      <c r="B19" s="103">
        <v>0</v>
      </c>
      <c r="C19" s="130">
        <v>0</v>
      </c>
      <c r="D19" s="130">
        <v>0</v>
      </c>
      <c r="E19" s="131">
        <f t="shared" si="0"/>
        <v>0</v>
      </c>
      <c r="F19" s="103">
        <v>0</v>
      </c>
      <c r="G19" s="131">
        <f t="shared" si="1"/>
        <v>0</v>
      </c>
      <c r="H19" s="144">
        <f t="shared" si="2"/>
        <v>0</v>
      </c>
      <c r="I19" s="103">
        <v>0</v>
      </c>
      <c r="J19" s="131">
        <f t="shared" si="3"/>
        <v>0</v>
      </c>
      <c r="K19" s="103">
        <v>0</v>
      </c>
      <c r="L19" s="103">
        <v>0</v>
      </c>
      <c r="M19" s="145">
        <f t="shared" si="4"/>
        <v>0</v>
      </c>
      <c r="N19" s="146" t="e">
        <f t="shared" si="5"/>
        <v>#DIV/0!</v>
      </c>
      <c r="O19" s="16"/>
    </row>
    <row r="20" spans="1:15">
      <c r="A20" s="129" t="s">
        <v>13</v>
      </c>
      <c r="B20" s="103">
        <v>0</v>
      </c>
      <c r="C20" s="130">
        <v>0</v>
      </c>
      <c r="D20" s="130">
        <v>0</v>
      </c>
      <c r="E20" s="131">
        <f t="shared" si="0"/>
        <v>0</v>
      </c>
      <c r="F20" s="103">
        <v>0</v>
      </c>
      <c r="G20" s="131">
        <f t="shared" si="1"/>
        <v>0</v>
      </c>
      <c r="H20" s="144">
        <f t="shared" si="2"/>
        <v>0</v>
      </c>
      <c r="I20" s="103">
        <v>0</v>
      </c>
      <c r="J20" s="131">
        <f t="shared" si="3"/>
        <v>0</v>
      </c>
      <c r="K20" s="103">
        <v>0</v>
      </c>
      <c r="L20" s="103">
        <v>0</v>
      </c>
      <c r="M20" s="145">
        <f t="shared" si="4"/>
        <v>0</v>
      </c>
      <c r="N20" s="146" t="e">
        <f t="shared" si="5"/>
        <v>#DIV/0!</v>
      </c>
      <c r="O20" s="16"/>
    </row>
    <row r="21" spans="1:15">
      <c r="A21" s="129" t="s">
        <v>14</v>
      </c>
      <c r="B21" s="103">
        <v>0</v>
      </c>
      <c r="C21" s="130">
        <v>0</v>
      </c>
      <c r="D21" s="130">
        <v>0</v>
      </c>
      <c r="E21" s="131">
        <f t="shared" si="0"/>
        <v>0</v>
      </c>
      <c r="F21" s="103">
        <v>0</v>
      </c>
      <c r="G21" s="131">
        <f t="shared" si="1"/>
        <v>0</v>
      </c>
      <c r="H21" s="144">
        <f t="shared" si="2"/>
        <v>0</v>
      </c>
      <c r="I21" s="103">
        <v>0</v>
      </c>
      <c r="J21" s="131">
        <f t="shared" si="3"/>
        <v>0</v>
      </c>
      <c r="K21" s="103">
        <v>0</v>
      </c>
      <c r="L21" s="103">
        <v>0</v>
      </c>
      <c r="M21" s="145">
        <f t="shared" si="4"/>
        <v>0</v>
      </c>
      <c r="N21" s="146" t="e">
        <f t="shared" si="5"/>
        <v>#DIV/0!</v>
      </c>
      <c r="O21" s="16"/>
    </row>
    <row r="22" spans="1:15">
      <c r="A22" s="129" t="s">
        <v>15</v>
      </c>
      <c r="B22" s="103">
        <v>0</v>
      </c>
      <c r="C22" s="130">
        <v>0</v>
      </c>
      <c r="D22" s="130">
        <v>0</v>
      </c>
      <c r="E22" s="131">
        <f t="shared" si="0"/>
        <v>0</v>
      </c>
      <c r="F22" s="103">
        <v>0</v>
      </c>
      <c r="G22" s="131">
        <f t="shared" si="1"/>
        <v>0</v>
      </c>
      <c r="H22" s="144">
        <f t="shared" si="2"/>
        <v>0</v>
      </c>
      <c r="I22" s="103">
        <v>0</v>
      </c>
      <c r="J22" s="131">
        <f t="shared" si="3"/>
        <v>0</v>
      </c>
      <c r="K22" s="103">
        <v>0</v>
      </c>
      <c r="L22" s="103">
        <v>0</v>
      </c>
      <c r="M22" s="145">
        <f t="shared" si="4"/>
        <v>0</v>
      </c>
      <c r="N22" s="146" t="e">
        <f t="shared" si="5"/>
        <v>#DIV/0!</v>
      </c>
      <c r="O22" s="16"/>
    </row>
    <row r="23" spans="1:15">
      <c r="A23" s="129" t="s">
        <v>16</v>
      </c>
      <c r="B23" s="103">
        <v>0</v>
      </c>
      <c r="C23" s="130">
        <v>0</v>
      </c>
      <c r="D23" s="130">
        <v>0</v>
      </c>
      <c r="E23" s="131">
        <f t="shared" si="0"/>
        <v>0</v>
      </c>
      <c r="F23" s="103">
        <v>0</v>
      </c>
      <c r="G23" s="131">
        <f t="shared" si="1"/>
        <v>0</v>
      </c>
      <c r="H23" s="144">
        <f t="shared" si="2"/>
        <v>0</v>
      </c>
      <c r="I23" s="103">
        <v>0</v>
      </c>
      <c r="J23" s="131">
        <f t="shared" si="3"/>
        <v>0</v>
      </c>
      <c r="K23" s="103">
        <v>0</v>
      </c>
      <c r="L23" s="103">
        <v>0</v>
      </c>
      <c r="M23" s="145">
        <f t="shared" si="4"/>
        <v>0</v>
      </c>
      <c r="N23" s="146" t="e">
        <f t="shared" si="5"/>
        <v>#DIV/0!</v>
      </c>
      <c r="O23" s="16"/>
    </row>
    <row r="24" spans="1:15">
      <c r="A24" s="129" t="s">
        <v>17</v>
      </c>
      <c r="B24" s="103">
        <v>0</v>
      </c>
      <c r="C24" s="130">
        <v>0</v>
      </c>
      <c r="D24" s="130">
        <v>0</v>
      </c>
      <c r="E24" s="131">
        <f t="shared" si="0"/>
        <v>0</v>
      </c>
      <c r="F24" s="103">
        <v>0</v>
      </c>
      <c r="G24" s="131">
        <f t="shared" si="1"/>
        <v>0</v>
      </c>
      <c r="H24" s="144">
        <f t="shared" si="2"/>
        <v>0</v>
      </c>
      <c r="I24" s="103">
        <v>0</v>
      </c>
      <c r="J24" s="131">
        <f t="shared" si="3"/>
        <v>0</v>
      </c>
      <c r="K24" s="103">
        <v>0</v>
      </c>
      <c r="L24" s="103">
        <v>0</v>
      </c>
      <c r="M24" s="145">
        <f t="shared" si="4"/>
        <v>0</v>
      </c>
      <c r="N24" s="146" t="e">
        <f t="shared" si="5"/>
        <v>#DIV/0!</v>
      </c>
      <c r="O24" s="16"/>
    </row>
    <row r="25" spans="1:15">
      <c r="A25" s="129" t="s">
        <v>18</v>
      </c>
      <c r="B25" s="103">
        <v>0</v>
      </c>
      <c r="C25" s="130">
        <v>0</v>
      </c>
      <c r="D25" s="130">
        <v>0</v>
      </c>
      <c r="E25" s="131">
        <f t="shared" si="0"/>
        <v>0</v>
      </c>
      <c r="F25" s="103">
        <v>0</v>
      </c>
      <c r="G25" s="131">
        <f t="shared" si="1"/>
        <v>0</v>
      </c>
      <c r="H25" s="144">
        <f t="shared" si="2"/>
        <v>0</v>
      </c>
      <c r="I25" s="103">
        <v>0</v>
      </c>
      <c r="J25" s="131">
        <f t="shared" si="3"/>
        <v>0</v>
      </c>
      <c r="K25" s="103">
        <v>0</v>
      </c>
      <c r="L25" s="103">
        <v>0</v>
      </c>
      <c r="M25" s="145">
        <f t="shared" si="4"/>
        <v>0</v>
      </c>
      <c r="N25" s="146" t="e">
        <f t="shared" si="5"/>
        <v>#DIV/0!</v>
      </c>
      <c r="O25" s="16"/>
    </row>
    <row r="26" spans="1:15">
      <c r="A26" s="129" t="s">
        <v>19</v>
      </c>
      <c r="B26" s="103">
        <v>0</v>
      </c>
      <c r="C26" s="130">
        <v>0</v>
      </c>
      <c r="D26" s="130">
        <v>0</v>
      </c>
      <c r="E26" s="131">
        <f t="shared" si="0"/>
        <v>0</v>
      </c>
      <c r="F26" s="103">
        <v>0</v>
      </c>
      <c r="G26" s="131">
        <f t="shared" si="1"/>
        <v>0</v>
      </c>
      <c r="H26" s="144">
        <f t="shared" si="2"/>
        <v>0</v>
      </c>
      <c r="I26" s="103">
        <v>0</v>
      </c>
      <c r="J26" s="131">
        <f t="shared" si="3"/>
        <v>0</v>
      </c>
      <c r="K26" s="103">
        <v>0</v>
      </c>
      <c r="L26" s="103">
        <v>0</v>
      </c>
      <c r="M26" s="145">
        <f t="shared" si="4"/>
        <v>0</v>
      </c>
      <c r="N26" s="146" t="e">
        <f t="shared" si="5"/>
        <v>#DIV/0!</v>
      </c>
      <c r="O26" s="16"/>
    </row>
    <row r="27" spans="1:15">
      <c r="A27" s="129" t="s">
        <v>20</v>
      </c>
      <c r="B27" s="103">
        <v>0</v>
      </c>
      <c r="C27" s="130">
        <v>0</v>
      </c>
      <c r="D27" s="130">
        <v>0</v>
      </c>
      <c r="E27" s="131">
        <f t="shared" si="0"/>
        <v>0</v>
      </c>
      <c r="F27" s="103">
        <v>0</v>
      </c>
      <c r="G27" s="131">
        <f t="shared" si="1"/>
        <v>0</v>
      </c>
      <c r="H27" s="144">
        <f t="shared" si="2"/>
        <v>0</v>
      </c>
      <c r="I27" s="103">
        <v>0</v>
      </c>
      <c r="J27" s="131">
        <f t="shared" si="3"/>
        <v>0</v>
      </c>
      <c r="K27" s="103">
        <v>0</v>
      </c>
      <c r="L27" s="103">
        <v>0</v>
      </c>
      <c r="M27" s="145">
        <f t="shared" si="4"/>
        <v>0</v>
      </c>
      <c r="N27" s="146" t="e">
        <f t="shared" si="5"/>
        <v>#DIV/0!</v>
      </c>
      <c r="O27" s="16"/>
    </row>
    <row r="28" spans="1:15" ht="15.75" thickBot="1">
      <c r="A28" s="129" t="s">
        <v>21</v>
      </c>
      <c r="B28" s="147">
        <f>SUM(B16:B27)</f>
        <v>0</v>
      </c>
      <c r="C28" s="147">
        <f>SUM(C16:C27)</f>
        <v>0</v>
      </c>
      <c r="D28" s="147">
        <f>SUM(D16:D27)</f>
        <v>0</v>
      </c>
      <c r="E28" s="147">
        <f>SUM(E16:E27)</f>
        <v>0</v>
      </c>
      <c r="F28" s="147">
        <f>SUM(F16:F27)</f>
        <v>0</v>
      </c>
      <c r="G28" s="147">
        <f t="shared" si="1"/>
        <v>0</v>
      </c>
      <c r="H28" s="147">
        <f>SUM(H16:H27)</f>
        <v>0</v>
      </c>
      <c r="I28" s="147">
        <f>SUM(I16:I27)</f>
        <v>0</v>
      </c>
      <c r="J28" s="147">
        <f t="shared" si="3"/>
        <v>0</v>
      </c>
      <c r="K28" s="147">
        <f>SUM(K16:K27)</f>
        <v>0</v>
      </c>
      <c r="L28" s="147">
        <f>SUM(L16:L27)</f>
        <v>0</v>
      </c>
      <c r="M28" s="148">
        <f>SUM(M16:M27)</f>
        <v>0</v>
      </c>
      <c r="N28" s="149" t="e">
        <f t="shared" si="5"/>
        <v>#DIV/0!</v>
      </c>
      <c r="O28" s="16"/>
    </row>
    <row r="29" spans="1:15" ht="15.75" thickTop="1">
      <c r="A29" s="127" t="s">
        <v>22</v>
      </c>
      <c r="B29" s="150"/>
      <c r="C29" s="150"/>
      <c r="D29" s="150"/>
      <c r="E29" s="150" t="e">
        <f t="shared" ref="E29:M29" si="6">ROUND(+E28/$K$9,2)</f>
        <v>#DIV/0!</v>
      </c>
      <c r="F29" s="150" t="e">
        <f t="shared" si="6"/>
        <v>#DIV/0!</v>
      </c>
      <c r="G29" s="150" t="e">
        <f t="shared" si="6"/>
        <v>#DIV/0!</v>
      </c>
      <c r="H29" s="150" t="e">
        <f t="shared" si="6"/>
        <v>#DIV/0!</v>
      </c>
      <c r="I29" s="150" t="e">
        <f t="shared" si="6"/>
        <v>#DIV/0!</v>
      </c>
      <c r="J29" s="150" t="e">
        <f t="shared" si="6"/>
        <v>#DIV/0!</v>
      </c>
      <c r="K29" s="150" t="e">
        <f t="shared" si="6"/>
        <v>#DIV/0!</v>
      </c>
      <c r="L29" s="150" t="e">
        <f t="shared" si="6"/>
        <v>#DIV/0!</v>
      </c>
      <c r="M29" s="151" t="e">
        <f t="shared" si="6"/>
        <v>#DIV/0!</v>
      </c>
      <c r="N29" s="152"/>
      <c r="O29" s="16"/>
    </row>
    <row r="30" spans="1:15" ht="15.75" thickBot="1">
      <c r="A30" s="129" t="s">
        <v>23</v>
      </c>
      <c r="B30" s="153"/>
      <c r="C30" s="134"/>
      <c r="D30" s="134"/>
      <c r="E30" s="134" t="e">
        <f t="shared" ref="E30:M30" si="7">E28/$E$28*100</f>
        <v>#DIV/0!</v>
      </c>
      <c r="F30" s="134" t="e">
        <f t="shared" si="7"/>
        <v>#DIV/0!</v>
      </c>
      <c r="G30" s="134" t="e">
        <f t="shared" si="7"/>
        <v>#DIV/0!</v>
      </c>
      <c r="H30" s="134" t="e">
        <f t="shared" si="7"/>
        <v>#DIV/0!</v>
      </c>
      <c r="I30" s="134" t="e">
        <f t="shared" si="7"/>
        <v>#DIV/0!</v>
      </c>
      <c r="J30" s="134" t="e">
        <f t="shared" si="7"/>
        <v>#DIV/0!</v>
      </c>
      <c r="K30" s="134" t="e">
        <f t="shared" si="7"/>
        <v>#DIV/0!</v>
      </c>
      <c r="L30" s="134" t="e">
        <f t="shared" si="7"/>
        <v>#DIV/0!</v>
      </c>
      <c r="M30" s="154" t="e">
        <f t="shared" si="7"/>
        <v>#DIV/0!</v>
      </c>
      <c r="N30" s="146"/>
      <c r="O30" s="16"/>
    </row>
    <row r="31" spans="1:15" ht="15.75" thickTop="1">
      <c r="A31" s="135"/>
      <c r="B31" s="135"/>
      <c r="C31" s="135"/>
      <c r="D31" s="135"/>
      <c r="E31" s="135"/>
      <c r="F31" s="135"/>
      <c r="G31" s="135"/>
      <c r="H31" s="135"/>
      <c r="I31" s="135"/>
      <c r="J31" s="135"/>
      <c r="K31" s="135"/>
      <c r="L31" s="135"/>
      <c r="M31" s="41"/>
      <c r="N31" s="41"/>
      <c r="O31" s="1"/>
    </row>
    <row r="32" spans="1:15">
      <c r="A32" s="23" t="s">
        <v>24</v>
      </c>
      <c r="B32" s="23" t="s">
        <v>33</v>
      </c>
      <c r="C32" s="125"/>
      <c r="D32" s="125"/>
      <c r="E32" s="125"/>
      <c r="F32" s="125"/>
      <c r="G32" s="125"/>
      <c r="H32" s="125"/>
      <c r="I32" s="23" t="s">
        <v>66</v>
      </c>
      <c r="J32" s="125"/>
      <c r="K32" s="125"/>
      <c r="L32" s="125"/>
      <c r="M32" s="1"/>
      <c r="N32" s="1"/>
      <c r="O32" s="1"/>
    </row>
    <row r="33" spans="1:15">
      <c r="A33" s="23"/>
      <c r="B33" s="23" t="s">
        <v>34</v>
      </c>
      <c r="C33" s="125"/>
      <c r="D33" s="125"/>
      <c r="E33" s="125"/>
      <c r="F33" s="125"/>
      <c r="G33" s="125"/>
      <c r="H33" s="125"/>
      <c r="I33" s="23" t="s">
        <v>67</v>
      </c>
      <c r="J33" s="125"/>
      <c r="K33" s="125"/>
      <c r="L33" s="125"/>
      <c r="M33" s="1"/>
      <c r="N33" s="1"/>
      <c r="O33" s="1"/>
    </row>
    <row r="34" spans="1:15">
      <c r="A34" s="23"/>
      <c r="B34" s="23" t="s">
        <v>35</v>
      </c>
      <c r="C34" s="125"/>
      <c r="D34" s="125"/>
      <c r="E34" s="125"/>
      <c r="F34" s="125"/>
      <c r="G34" s="125"/>
      <c r="H34" s="125"/>
      <c r="I34" s="23" t="s">
        <v>68</v>
      </c>
      <c r="J34" s="125"/>
      <c r="K34" s="125"/>
      <c r="L34" s="125"/>
      <c r="M34" s="1"/>
      <c r="N34" s="1"/>
      <c r="O34" s="1"/>
    </row>
    <row r="35" spans="1:15">
      <c r="A35" s="23"/>
      <c r="B35" s="23" t="s">
        <v>36</v>
      </c>
      <c r="C35" s="125"/>
      <c r="D35" s="125"/>
      <c r="E35" s="125"/>
      <c r="F35" s="125"/>
      <c r="G35" s="125"/>
      <c r="H35" s="125"/>
      <c r="I35" s="23" t="s">
        <v>69</v>
      </c>
      <c r="J35" s="125"/>
      <c r="K35" s="125"/>
      <c r="L35" s="125"/>
      <c r="M35" s="1"/>
      <c r="N35" s="1"/>
      <c r="O35" s="1"/>
    </row>
    <row r="36" spans="1:15">
      <c r="A36" s="52"/>
      <c r="B36" s="124"/>
      <c r="C36" s="125" t="s">
        <v>0</v>
      </c>
      <c r="D36" s="125" t="s">
        <v>0</v>
      </c>
      <c r="E36" s="137" t="s">
        <v>0</v>
      </c>
      <c r="F36" s="124"/>
      <c r="G36" s="124"/>
      <c r="H36" s="124"/>
      <c r="I36" s="125"/>
      <c r="J36" s="23"/>
      <c r="K36" s="125"/>
      <c r="L36" s="125"/>
      <c r="M36" s="43"/>
      <c r="N36" s="43"/>
      <c r="O36" s="43"/>
    </row>
    <row r="37" spans="1:15">
      <c r="A37" s="124"/>
      <c r="B37" s="125"/>
      <c r="C37" s="125" t="s">
        <v>0</v>
      </c>
      <c r="D37" s="125" t="s">
        <v>0</v>
      </c>
      <c r="E37" s="138" t="s">
        <v>0</v>
      </c>
      <c r="F37" s="125"/>
      <c r="G37" s="125"/>
      <c r="H37" s="125"/>
      <c r="I37" s="125"/>
      <c r="J37" s="125"/>
      <c r="K37" s="125"/>
      <c r="L37" s="125"/>
      <c r="M37" s="1"/>
      <c r="N37" s="1"/>
      <c r="O37" s="1"/>
    </row>
    <row r="39" spans="1:15" ht="30">
      <c r="B39" s="191"/>
      <c r="C39" s="191"/>
      <c r="D39" s="191"/>
      <c r="E39" s="191"/>
      <c r="F39" s="191"/>
      <c r="G39" s="191"/>
      <c r="H39" s="191"/>
      <c r="I39" s="191"/>
      <c r="J39" s="191"/>
      <c r="K39" s="191"/>
      <c r="L39" s="191"/>
    </row>
  </sheetData>
  <phoneticPr fontId="0" type="noConversion"/>
  <pageMargins left="0.5" right="0.5" top="0.5" bottom="0.5" header="0" footer="0"/>
  <pageSetup scale="89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O38"/>
  <sheetViews>
    <sheetView showOutlineSymbols="0" zoomScale="87" zoomScaleNormal="87" workbookViewId="0">
      <selection activeCell="R32" sqref="R32"/>
    </sheetView>
  </sheetViews>
  <sheetFormatPr defaultColWidth="9.6640625" defaultRowHeight="15"/>
  <cols>
    <col min="1" max="1" width="15.6640625" style="1" customWidth="1"/>
    <col min="2" max="4" width="7.6640625" style="1" customWidth="1"/>
    <col min="5" max="5" width="8.77734375" style="1" customWidth="1"/>
    <col min="6" max="6" width="7.6640625" style="1" customWidth="1"/>
    <col min="7" max="7" width="8.88671875" style="1" customWidth="1"/>
    <col min="8" max="10" width="7.6640625" style="1" customWidth="1"/>
    <col min="11" max="11" width="8.109375" style="1" customWidth="1"/>
    <col min="12" max="14" width="7.6640625" style="1" customWidth="1"/>
    <col min="15" max="15" width="3.77734375" style="1" customWidth="1"/>
    <col min="16" max="16384" width="9.6640625" style="1"/>
  </cols>
  <sheetData>
    <row r="1" spans="1:15">
      <c r="A1" s="124" t="s">
        <v>0</v>
      </c>
      <c r="B1" s="124"/>
      <c r="C1" s="125"/>
      <c r="D1" s="125"/>
      <c r="E1" s="125"/>
      <c r="F1" s="125"/>
      <c r="G1" s="125"/>
      <c r="H1" s="125"/>
      <c r="I1" s="125"/>
      <c r="J1" s="125"/>
      <c r="K1" s="125"/>
      <c r="L1" s="125"/>
    </row>
    <row r="2" spans="1:15" ht="15.75">
      <c r="A2" s="4" t="s">
        <v>1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</row>
    <row r="3" spans="1:15" ht="18">
      <c r="A3" s="4" t="s">
        <v>2</v>
      </c>
      <c r="B3" s="125"/>
      <c r="C3" s="125"/>
      <c r="D3" s="125"/>
      <c r="E3" s="125"/>
      <c r="F3" s="5" t="s">
        <v>49</v>
      </c>
      <c r="G3" s="125"/>
      <c r="H3" s="125"/>
      <c r="I3" s="125"/>
      <c r="J3" s="125"/>
      <c r="K3" s="125"/>
      <c r="L3" s="125"/>
    </row>
    <row r="4" spans="1:15" ht="18">
      <c r="A4" s="4" t="s">
        <v>3</v>
      </c>
      <c r="B4" s="125"/>
      <c r="C4" s="125"/>
      <c r="D4" s="125"/>
      <c r="E4" s="125"/>
      <c r="F4" s="5" t="s">
        <v>50</v>
      </c>
      <c r="G4" s="125"/>
      <c r="H4" s="125"/>
      <c r="I4" s="125"/>
      <c r="J4" s="125"/>
      <c r="K4" s="125"/>
      <c r="L4" s="125" t="s">
        <v>0</v>
      </c>
    </row>
    <row r="5" spans="1:15" ht="18">
      <c r="A5" s="125"/>
      <c r="B5" s="125"/>
      <c r="C5" s="125"/>
      <c r="D5" s="125"/>
      <c r="E5" s="125"/>
      <c r="F5" s="5" t="s">
        <v>51</v>
      </c>
      <c r="G5" s="125"/>
      <c r="H5" s="125"/>
      <c r="I5" s="125"/>
      <c r="J5" s="125"/>
      <c r="K5" s="125"/>
      <c r="L5" s="125"/>
    </row>
    <row r="6" spans="1:15" ht="30">
      <c r="A6" s="125"/>
      <c r="B6" s="125"/>
      <c r="C6" s="125"/>
      <c r="D6" s="6" t="s">
        <v>41</v>
      </c>
      <c r="E6" s="125"/>
      <c r="F6" s="125"/>
      <c r="G6" s="125"/>
      <c r="H6" s="125"/>
      <c r="I6" s="125"/>
      <c r="J6" s="125"/>
      <c r="K6" s="125"/>
      <c r="L6" s="125"/>
    </row>
    <row r="7" spans="1:15">
      <c r="A7" s="124"/>
      <c r="B7" s="124"/>
      <c r="C7" s="124"/>
      <c r="D7" s="124"/>
      <c r="E7" s="124"/>
      <c r="F7" s="124"/>
      <c r="G7" s="124"/>
      <c r="H7" s="124"/>
      <c r="I7" s="124"/>
      <c r="J7" s="124"/>
      <c r="K7" s="124"/>
      <c r="L7" s="124"/>
      <c r="M7" s="7"/>
      <c r="N7" s="7"/>
    </row>
    <row r="8" spans="1:15" ht="18">
      <c r="A8" s="8" t="s">
        <v>4</v>
      </c>
      <c r="B8" s="124" t="s">
        <v>94</v>
      </c>
      <c r="C8" s="124"/>
      <c r="D8" s="124"/>
      <c r="E8" s="124"/>
      <c r="F8" s="124"/>
      <c r="G8" s="8" t="s">
        <v>56</v>
      </c>
      <c r="H8" s="124"/>
      <c r="I8" s="124" t="s">
        <v>88</v>
      </c>
      <c r="J8" s="124"/>
      <c r="K8" s="124"/>
      <c r="L8" s="124"/>
      <c r="M8" s="142"/>
      <c r="N8" s="142"/>
    </row>
    <row r="9" spans="1:15" ht="18">
      <c r="A9" s="10" t="s">
        <v>5</v>
      </c>
      <c r="B9" s="126" t="s">
        <v>26</v>
      </c>
      <c r="C9" s="126"/>
      <c r="D9" s="126"/>
      <c r="E9" s="126"/>
      <c r="F9" s="126"/>
      <c r="G9" s="10" t="s">
        <v>57</v>
      </c>
      <c r="H9" s="126"/>
      <c r="I9" s="126"/>
      <c r="J9" s="126"/>
      <c r="K9" s="239">
        <v>13311</v>
      </c>
      <c r="L9" s="126"/>
      <c r="M9" s="12" t="s">
        <v>77</v>
      </c>
      <c r="N9" s="102">
        <v>2023</v>
      </c>
    </row>
    <row r="10" spans="1:15" ht="18.75" thickBot="1">
      <c r="A10" s="10" t="s">
        <v>6</v>
      </c>
      <c r="B10" s="126" t="s">
        <v>87</v>
      </c>
      <c r="C10" s="126"/>
      <c r="D10" s="126"/>
      <c r="E10" s="126"/>
      <c r="F10" s="126"/>
      <c r="G10" s="10" t="s">
        <v>58</v>
      </c>
      <c r="H10" s="126"/>
      <c r="I10" s="126"/>
      <c r="J10" s="126"/>
      <c r="K10" s="126"/>
      <c r="L10" s="126"/>
      <c r="M10" s="13"/>
      <c r="N10" s="13"/>
    </row>
    <row r="11" spans="1:15" ht="16.5" thickTop="1" thickBot="1">
      <c r="A11" s="127" t="s">
        <v>7</v>
      </c>
      <c r="B11" s="127" t="s">
        <v>28</v>
      </c>
      <c r="C11" s="127" t="s">
        <v>37</v>
      </c>
      <c r="D11" s="127" t="s">
        <v>42</v>
      </c>
      <c r="E11" s="127" t="s">
        <v>46</v>
      </c>
      <c r="F11" s="127" t="s">
        <v>52</v>
      </c>
      <c r="G11" s="127" t="s">
        <v>59</v>
      </c>
      <c r="H11" s="127" t="s">
        <v>61</v>
      </c>
      <c r="I11" s="127" t="s">
        <v>64</v>
      </c>
      <c r="J11" s="127" t="s">
        <v>70</v>
      </c>
      <c r="K11" s="127" t="s">
        <v>71</v>
      </c>
      <c r="L11" s="127" t="s">
        <v>75</v>
      </c>
      <c r="M11" s="143" t="s">
        <v>78</v>
      </c>
      <c r="N11" s="143" t="s">
        <v>79</v>
      </c>
      <c r="O11" s="16"/>
    </row>
    <row r="12" spans="1:15" ht="15.75" thickTop="1">
      <c r="A12" s="17"/>
      <c r="B12" s="17" t="s">
        <v>29</v>
      </c>
      <c r="C12" s="17" t="s">
        <v>38</v>
      </c>
      <c r="D12" s="17" t="s">
        <v>95</v>
      </c>
      <c r="E12" s="17"/>
      <c r="F12" s="17"/>
      <c r="G12" s="17"/>
      <c r="H12" s="17"/>
      <c r="I12" s="17"/>
      <c r="J12" s="17"/>
      <c r="K12" s="17"/>
      <c r="L12" s="18"/>
      <c r="M12" s="19"/>
      <c r="N12" s="20"/>
      <c r="O12" s="16"/>
    </row>
    <row r="13" spans="1:15">
      <c r="A13" s="128"/>
      <c r="B13" s="22" t="s">
        <v>30</v>
      </c>
      <c r="C13" s="22" t="s">
        <v>30</v>
      </c>
      <c r="D13" s="22" t="s">
        <v>96</v>
      </c>
      <c r="E13" s="22" t="s">
        <v>47</v>
      </c>
      <c r="F13" s="22" t="s">
        <v>53</v>
      </c>
      <c r="G13" s="22" t="s">
        <v>53</v>
      </c>
      <c r="H13" s="22" t="s">
        <v>43</v>
      </c>
      <c r="I13" s="22" t="s">
        <v>65</v>
      </c>
      <c r="J13" s="22" t="s">
        <v>65</v>
      </c>
      <c r="K13" s="22" t="s">
        <v>72</v>
      </c>
      <c r="L13" s="23"/>
      <c r="M13" s="24"/>
      <c r="N13" s="50" t="s">
        <v>85</v>
      </c>
      <c r="O13" s="16"/>
    </row>
    <row r="14" spans="1:15">
      <c r="A14" s="22" t="s">
        <v>8</v>
      </c>
      <c r="B14" s="22" t="s">
        <v>31</v>
      </c>
      <c r="C14" s="22" t="s">
        <v>39</v>
      </c>
      <c r="D14" s="22" t="s">
        <v>97</v>
      </c>
      <c r="E14" s="22" t="s">
        <v>48</v>
      </c>
      <c r="F14" s="22" t="s">
        <v>54</v>
      </c>
      <c r="G14" s="22" t="s">
        <v>54</v>
      </c>
      <c r="H14" s="22" t="s">
        <v>44</v>
      </c>
      <c r="I14" s="22" t="s">
        <v>55</v>
      </c>
      <c r="J14" s="22" t="s">
        <v>60</v>
      </c>
      <c r="K14" s="26" t="s">
        <v>73</v>
      </c>
      <c r="L14" s="26" t="s">
        <v>30</v>
      </c>
      <c r="M14" s="27"/>
      <c r="N14" s="28" t="s">
        <v>80</v>
      </c>
      <c r="O14" s="16"/>
    </row>
    <row r="15" spans="1:15">
      <c r="A15" s="22"/>
      <c r="B15" s="22" t="s">
        <v>32</v>
      </c>
      <c r="C15" s="22" t="s">
        <v>40</v>
      </c>
      <c r="D15" s="22" t="s">
        <v>98</v>
      </c>
      <c r="E15" s="22"/>
      <c r="F15" s="22" t="s">
        <v>55</v>
      </c>
      <c r="G15" s="22" t="s">
        <v>60</v>
      </c>
      <c r="H15" s="22" t="s">
        <v>62</v>
      </c>
      <c r="I15" s="128"/>
      <c r="J15" s="22"/>
      <c r="K15" s="22" t="s">
        <v>74</v>
      </c>
      <c r="L15" s="22" t="s">
        <v>76</v>
      </c>
      <c r="M15" s="28" t="s">
        <v>21</v>
      </c>
      <c r="N15" s="28" t="s">
        <v>81</v>
      </c>
      <c r="O15" s="16"/>
    </row>
    <row r="16" spans="1:15">
      <c r="A16" s="129" t="s">
        <v>9</v>
      </c>
      <c r="B16" s="103">
        <v>0</v>
      </c>
      <c r="C16" s="130">
        <v>0</v>
      </c>
      <c r="D16" s="130">
        <v>0</v>
      </c>
      <c r="E16" s="131">
        <f t="shared" ref="E16:E27" si="0">B16+C16-D16</f>
        <v>0</v>
      </c>
      <c r="F16" s="103">
        <v>0</v>
      </c>
      <c r="G16" s="131">
        <f t="shared" ref="G16:G28" si="1">E16-F16-H16-K16</f>
        <v>0</v>
      </c>
      <c r="H16" s="144">
        <f t="shared" ref="H16:H27" si="2">L16</f>
        <v>0</v>
      </c>
      <c r="I16" s="103">
        <v>0</v>
      </c>
      <c r="J16" s="131">
        <f t="shared" ref="J16:J28" si="3">H16-I16-L16</f>
        <v>0</v>
      </c>
      <c r="K16" s="103">
        <v>0</v>
      </c>
      <c r="L16" s="103">
        <v>0</v>
      </c>
      <c r="M16" s="145">
        <f t="shared" ref="M16:M27" si="4">SUM(K16:L16)</f>
        <v>0</v>
      </c>
      <c r="N16" s="146">
        <f t="shared" ref="N16:N28" si="5">ROUND(+M16/$K$9,3)</f>
        <v>0</v>
      </c>
      <c r="O16" s="16"/>
    </row>
    <row r="17" spans="1:15">
      <c r="A17" s="129" t="s">
        <v>10</v>
      </c>
      <c r="B17" s="103">
        <v>0</v>
      </c>
      <c r="C17" s="130">
        <v>0</v>
      </c>
      <c r="D17" s="130">
        <v>0</v>
      </c>
      <c r="E17" s="131">
        <f t="shared" si="0"/>
        <v>0</v>
      </c>
      <c r="F17" s="103">
        <v>0</v>
      </c>
      <c r="G17" s="131">
        <f t="shared" si="1"/>
        <v>0</v>
      </c>
      <c r="H17" s="144">
        <f t="shared" si="2"/>
        <v>0</v>
      </c>
      <c r="I17" s="103">
        <v>0</v>
      </c>
      <c r="J17" s="131">
        <f t="shared" si="3"/>
        <v>0</v>
      </c>
      <c r="K17" s="103">
        <v>0</v>
      </c>
      <c r="L17" s="103">
        <v>0</v>
      </c>
      <c r="M17" s="145">
        <f t="shared" si="4"/>
        <v>0</v>
      </c>
      <c r="N17" s="146">
        <f t="shared" si="5"/>
        <v>0</v>
      </c>
      <c r="O17" s="16"/>
    </row>
    <row r="18" spans="1:15">
      <c r="A18" s="129" t="s">
        <v>11</v>
      </c>
      <c r="B18" s="103">
        <v>0</v>
      </c>
      <c r="C18" s="130">
        <v>0</v>
      </c>
      <c r="D18" s="130">
        <v>0</v>
      </c>
      <c r="E18" s="131">
        <f t="shared" si="0"/>
        <v>0</v>
      </c>
      <c r="F18" s="103">
        <v>0</v>
      </c>
      <c r="G18" s="131">
        <f t="shared" si="1"/>
        <v>0</v>
      </c>
      <c r="H18" s="144">
        <f t="shared" si="2"/>
        <v>0</v>
      </c>
      <c r="I18" s="103">
        <v>0</v>
      </c>
      <c r="J18" s="131">
        <f t="shared" si="3"/>
        <v>0</v>
      </c>
      <c r="K18" s="103">
        <v>0</v>
      </c>
      <c r="L18" s="103">
        <v>0</v>
      </c>
      <c r="M18" s="145">
        <f t="shared" si="4"/>
        <v>0</v>
      </c>
      <c r="N18" s="146">
        <f t="shared" si="5"/>
        <v>0</v>
      </c>
      <c r="O18" s="16"/>
    </row>
    <row r="19" spans="1:15">
      <c r="A19" s="129" t="s">
        <v>12</v>
      </c>
      <c r="B19" s="103">
        <v>76</v>
      </c>
      <c r="C19" s="130">
        <v>0</v>
      </c>
      <c r="D19" s="130">
        <v>0</v>
      </c>
      <c r="E19" s="131">
        <f t="shared" si="0"/>
        <v>76</v>
      </c>
      <c r="F19" s="168">
        <v>8</v>
      </c>
      <c r="G19" s="131">
        <f t="shared" si="1"/>
        <v>62</v>
      </c>
      <c r="H19" s="144">
        <f t="shared" si="2"/>
        <v>0</v>
      </c>
      <c r="I19" s="103">
        <v>0</v>
      </c>
      <c r="J19" s="131">
        <f t="shared" si="3"/>
        <v>0</v>
      </c>
      <c r="K19" s="168">
        <v>6</v>
      </c>
      <c r="L19" s="168">
        <v>0</v>
      </c>
      <c r="M19" s="145">
        <f t="shared" si="4"/>
        <v>6</v>
      </c>
      <c r="N19" s="146">
        <f t="shared" si="5"/>
        <v>0</v>
      </c>
      <c r="O19" s="16"/>
    </row>
    <row r="20" spans="1:15">
      <c r="A20" s="129" t="s">
        <v>13</v>
      </c>
      <c r="B20" s="103">
        <v>1597</v>
      </c>
      <c r="C20" s="130">
        <v>0</v>
      </c>
      <c r="D20" s="130">
        <v>0</v>
      </c>
      <c r="E20" s="131">
        <f t="shared" si="0"/>
        <v>1597</v>
      </c>
      <c r="F20" s="168">
        <v>80</v>
      </c>
      <c r="G20" s="131">
        <f t="shared" si="1"/>
        <v>1511</v>
      </c>
      <c r="H20" s="144">
        <f>L20</f>
        <v>2</v>
      </c>
      <c r="I20" s="103">
        <v>0</v>
      </c>
      <c r="J20" s="131">
        <f t="shared" si="3"/>
        <v>0</v>
      </c>
      <c r="K20" s="168">
        <v>4</v>
      </c>
      <c r="L20" s="168">
        <v>2</v>
      </c>
      <c r="M20" s="145">
        <f t="shared" si="4"/>
        <v>6</v>
      </c>
      <c r="N20" s="146">
        <f t="shared" si="5"/>
        <v>0</v>
      </c>
      <c r="O20" s="16"/>
    </row>
    <row r="21" spans="1:15">
      <c r="A21" s="129" t="s">
        <v>14</v>
      </c>
      <c r="B21" s="103">
        <v>5014</v>
      </c>
      <c r="C21" s="130">
        <v>0</v>
      </c>
      <c r="D21" s="130">
        <v>0</v>
      </c>
      <c r="E21" s="131">
        <f t="shared" si="0"/>
        <v>5014</v>
      </c>
      <c r="F21" s="168">
        <v>412</v>
      </c>
      <c r="G21" s="131">
        <f t="shared" si="1"/>
        <v>3741</v>
      </c>
      <c r="H21" s="144">
        <f t="shared" si="2"/>
        <v>450</v>
      </c>
      <c r="I21" s="103">
        <v>0</v>
      </c>
      <c r="J21" s="131">
        <f t="shared" si="3"/>
        <v>0</v>
      </c>
      <c r="K21" s="168">
        <v>411</v>
      </c>
      <c r="L21" s="168">
        <v>450</v>
      </c>
      <c r="M21" s="145">
        <f t="shared" si="4"/>
        <v>861</v>
      </c>
      <c r="N21" s="146">
        <f t="shared" si="5"/>
        <v>6.5000000000000002E-2</v>
      </c>
      <c r="O21" s="16"/>
    </row>
    <row r="22" spans="1:15">
      <c r="A22" s="129" t="s">
        <v>15</v>
      </c>
      <c r="B22" s="103">
        <v>6367</v>
      </c>
      <c r="C22" s="130">
        <v>0</v>
      </c>
      <c r="D22" s="130">
        <v>0</v>
      </c>
      <c r="E22" s="131">
        <f t="shared" si="0"/>
        <v>6367</v>
      </c>
      <c r="F22" s="168">
        <v>470</v>
      </c>
      <c r="G22" s="131">
        <f t="shared" si="1"/>
        <v>2795</v>
      </c>
      <c r="H22" s="144">
        <f t="shared" si="2"/>
        <v>1317</v>
      </c>
      <c r="I22" s="103">
        <v>0</v>
      </c>
      <c r="J22" s="131">
        <f t="shared" si="3"/>
        <v>0</v>
      </c>
      <c r="K22" s="168">
        <v>1785</v>
      </c>
      <c r="L22" s="168">
        <v>1317</v>
      </c>
      <c r="M22" s="145">
        <f t="shared" si="4"/>
        <v>3102</v>
      </c>
      <c r="N22" s="146">
        <f t="shared" si="5"/>
        <v>0.23300000000000001</v>
      </c>
      <c r="O22" s="16"/>
    </row>
    <row r="23" spans="1:15">
      <c r="A23" s="129" t="s">
        <v>16</v>
      </c>
      <c r="B23" s="103">
        <v>7276</v>
      </c>
      <c r="C23" s="130">
        <v>0</v>
      </c>
      <c r="D23" s="130">
        <v>0</v>
      </c>
      <c r="E23" s="131">
        <f t="shared" si="0"/>
        <v>7276</v>
      </c>
      <c r="F23" s="168">
        <v>463</v>
      </c>
      <c r="G23" s="131">
        <f t="shared" si="1"/>
        <v>1556</v>
      </c>
      <c r="H23" s="144">
        <f t="shared" si="2"/>
        <v>2282</v>
      </c>
      <c r="I23" s="103">
        <v>0</v>
      </c>
      <c r="J23" s="131">
        <f t="shared" si="3"/>
        <v>0</v>
      </c>
      <c r="K23" s="168">
        <v>2975</v>
      </c>
      <c r="L23" s="168">
        <v>2282</v>
      </c>
      <c r="M23" s="145">
        <f t="shared" si="4"/>
        <v>5257</v>
      </c>
      <c r="N23" s="146">
        <f t="shared" si="5"/>
        <v>0.39500000000000002</v>
      </c>
      <c r="O23" s="16"/>
    </row>
    <row r="24" spans="1:15">
      <c r="A24" s="129" t="s">
        <v>17</v>
      </c>
      <c r="B24" s="103">
        <v>1955</v>
      </c>
      <c r="C24" s="130">
        <v>0</v>
      </c>
      <c r="D24" s="130">
        <v>0</v>
      </c>
      <c r="E24" s="131">
        <f t="shared" si="0"/>
        <v>1955</v>
      </c>
      <c r="F24" s="168">
        <v>151</v>
      </c>
      <c r="G24" s="131">
        <f t="shared" si="1"/>
        <v>795</v>
      </c>
      <c r="H24" s="144">
        <f t="shared" si="2"/>
        <v>357</v>
      </c>
      <c r="I24" s="103">
        <v>0</v>
      </c>
      <c r="J24" s="131">
        <f t="shared" si="3"/>
        <v>0</v>
      </c>
      <c r="K24" s="168">
        <v>652</v>
      </c>
      <c r="L24" s="168">
        <v>357</v>
      </c>
      <c r="M24" s="145">
        <f t="shared" si="4"/>
        <v>1009</v>
      </c>
      <c r="N24" s="146">
        <f t="shared" si="5"/>
        <v>7.5999999999999998E-2</v>
      </c>
      <c r="O24" s="16"/>
    </row>
    <row r="25" spans="1:15">
      <c r="A25" s="129" t="s">
        <v>18</v>
      </c>
      <c r="B25" s="103">
        <v>0</v>
      </c>
      <c r="C25" s="130">
        <v>0</v>
      </c>
      <c r="D25" s="130">
        <v>0</v>
      </c>
      <c r="E25" s="131">
        <f t="shared" si="0"/>
        <v>0</v>
      </c>
      <c r="F25" s="103">
        <v>0</v>
      </c>
      <c r="G25" s="131">
        <f t="shared" si="1"/>
        <v>0</v>
      </c>
      <c r="H25" s="144">
        <f t="shared" si="2"/>
        <v>0</v>
      </c>
      <c r="I25" s="103">
        <v>0</v>
      </c>
      <c r="J25" s="131">
        <f t="shared" si="3"/>
        <v>0</v>
      </c>
      <c r="K25" s="103">
        <v>0</v>
      </c>
      <c r="L25" s="103">
        <v>0</v>
      </c>
      <c r="M25" s="145">
        <f t="shared" si="4"/>
        <v>0</v>
      </c>
      <c r="N25" s="146">
        <f t="shared" si="5"/>
        <v>0</v>
      </c>
      <c r="O25" s="16"/>
    </row>
    <row r="26" spans="1:15">
      <c r="A26" s="129" t="s">
        <v>19</v>
      </c>
      <c r="B26" s="103">
        <v>0</v>
      </c>
      <c r="C26" s="130">
        <v>0</v>
      </c>
      <c r="D26" s="130">
        <v>0</v>
      </c>
      <c r="E26" s="131">
        <f t="shared" si="0"/>
        <v>0</v>
      </c>
      <c r="F26" s="103">
        <v>0</v>
      </c>
      <c r="G26" s="131">
        <f t="shared" si="1"/>
        <v>0</v>
      </c>
      <c r="H26" s="144">
        <f t="shared" si="2"/>
        <v>0</v>
      </c>
      <c r="I26" s="103">
        <v>0</v>
      </c>
      <c r="J26" s="131">
        <f t="shared" si="3"/>
        <v>0</v>
      </c>
      <c r="K26" s="103">
        <v>0</v>
      </c>
      <c r="L26" s="103">
        <v>0</v>
      </c>
      <c r="M26" s="145">
        <f t="shared" si="4"/>
        <v>0</v>
      </c>
      <c r="N26" s="146">
        <f t="shared" si="5"/>
        <v>0</v>
      </c>
      <c r="O26" s="16"/>
    </row>
    <row r="27" spans="1:15">
      <c r="A27" s="129" t="s">
        <v>20</v>
      </c>
      <c r="B27" s="103">
        <v>0</v>
      </c>
      <c r="C27" s="130">
        <v>0</v>
      </c>
      <c r="D27" s="130">
        <v>0</v>
      </c>
      <c r="E27" s="131">
        <f t="shared" si="0"/>
        <v>0</v>
      </c>
      <c r="F27" s="103">
        <v>0</v>
      </c>
      <c r="G27" s="131">
        <f t="shared" si="1"/>
        <v>0</v>
      </c>
      <c r="H27" s="144">
        <f t="shared" si="2"/>
        <v>0</v>
      </c>
      <c r="I27" s="103">
        <v>0</v>
      </c>
      <c r="J27" s="131">
        <f t="shared" si="3"/>
        <v>0</v>
      </c>
      <c r="K27" s="103">
        <v>0</v>
      </c>
      <c r="L27" s="103">
        <v>0</v>
      </c>
      <c r="M27" s="145">
        <f t="shared" si="4"/>
        <v>0</v>
      </c>
      <c r="N27" s="146">
        <f t="shared" si="5"/>
        <v>0</v>
      </c>
      <c r="O27" s="16"/>
    </row>
    <row r="28" spans="1:15" ht="15.75" thickBot="1">
      <c r="A28" s="129" t="s">
        <v>21</v>
      </c>
      <c r="B28" s="147">
        <f>SUM(B16:B27)</f>
        <v>22285</v>
      </c>
      <c r="C28" s="147">
        <f>SUM(C16:C27)</f>
        <v>0</v>
      </c>
      <c r="D28" s="147">
        <f>SUM(D16:D27)</f>
        <v>0</v>
      </c>
      <c r="E28" s="147">
        <f>SUM(E16:E27)</f>
        <v>22285</v>
      </c>
      <c r="F28" s="147">
        <f>SUM(F16:F27)</f>
        <v>1584</v>
      </c>
      <c r="G28" s="147">
        <f t="shared" si="1"/>
        <v>10460</v>
      </c>
      <c r="H28" s="147">
        <f>SUM(H16:H27)</f>
        <v>4408</v>
      </c>
      <c r="I28" s="147">
        <f>SUM(I16:I27)</f>
        <v>0</v>
      </c>
      <c r="J28" s="147">
        <f t="shared" si="3"/>
        <v>0</v>
      </c>
      <c r="K28" s="147">
        <f>SUM(K16:K27)</f>
        <v>5833</v>
      </c>
      <c r="L28" s="147">
        <f>SUM(L16:L27)</f>
        <v>4408</v>
      </c>
      <c r="M28" s="148">
        <f>SUM(M16:M27)</f>
        <v>10241</v>
      </c>
      <c r="N28" s="149">
        <f t="shared" si="5"/>
        <v>0.76900000000000002</v>
      </c>
      <c r="O28" s="16"/>
    </row>
    <row r="29" spans="1:15" ht="15.75" thickTop="1">
      <c r="A29" s="127" t="s">
        <v>22</v>
      </c>
      <c r="B29" s="150"/>
      <c r="C29" s="150"/>
      <c r="D29" s="150"/>
      <c r="E29" s="150">
        <f t="shared" ref="E29:M29" si="6">ROUND(+E28/$K$9,2)</f>
        <v>1.67</v>
      </c>
      <c r="F29" s="150">
        <f t="shared" si="6"/>
        <v>0.12</v>
      </c>
      <c r="G29" s="150">
        <f t="shared" si="6"/>
        <v>0.79</v>
      </c>
      <c r="H29" s="150">
        <f t="shared" si="6"/>
        <v>0.33</v>
      </c>
      <c r="I29" s="150">
        <f t="shared" si="6"/>
        <v>0</v>
      </c>
      <c r="J29" s="150">
        <f t="shared" si="6"/>
        <v>0</v>
      </c>
      <c r="K29" s="150">
        <f t="shared" si="6"/>
        <v>0.44</v>
      </c>
      <c r="L29" s="150">
        <f t="shared" si="6"/>
        <v>0.33</v>
      </c>
      <c r="M29" s="151">
        <f t="shared" si="6"/>
        <v>0.77</v>
      </c>
      <c r="N29" s="152"/>
      <c r="O29" s="16"/>
    </row>
    <row r="30" spans="1:15" ht="15.75" thickBot="1">
      <c r="A30" s="129" t="s">
        <v>23</v>
      </c>
      <c r="B30" s="153"/>
      <c r="C30" s="134"/>
      <c r="D30" s="134"/>
      <c r="E30" s="134">
        <f t="shared" ref="E30:M30" si="7">E28/$E$28*100</f>
        <v>100</v>
      </c>
      <c r="F30" s="134">
        <f t="shared" si="7"/>
        <v>7.1079201256450526</v>
      </c>
      <c r="G30" s="134">
        <f t="shared" si="7"/>
        <v>46.937401839802554</v>
      </c>
      <c r="H30" s="134">
        <f t="shared" si="7"/>
        <v>19.780121157729415</v>
      </c>
      <c r="I30" s="134">
        <f t="shared" si="7"/>
        <v>0</v>
      </c>
      <c r="J30" s="134">
        <f t="shared" si="7"/>
        <v>0</v>
      </c>
      <c r="K30" s="134">
        <f t="shared" si="7"/>
        <v>26.174556876822976</v>
      </c>
      <c r="L30" s="134">
        <f t="shared" si="7"/>
        <v>19.780121157729415</v>
      </c>
      <c r="M30" s="154">
        <f t="shared" si="7"/>
        <v>45.954678034552387</v>
      </c>
      <c r="N30" s="146"/>
      <c r="O30" s="16"/>
    </row>
    <row r="31" spans="1:15" ht="15.75" thickTop="1">
      <c r="A31" s="135"/>
      <c r="B31" s="135"/>
      <c r="C31" s="135"/>
      <c r="D31" s="135"/>
      <c r="E31" s="135"/>
      <c r="F31" s="135"/>
      <c r="G31" s="135"/>
      <c r="H31" s="135"/>
      <c r="I31" s="135"/>
      <c r="J31" s="135"/>
      <c r="K31" s="135"/>
      <c r="L31" s="135"/>
      <c r="M31" s="41"/>
      <c r="N31" s="41"/>
    </row>
    <row r="32" spans="1:15">
      <c r="A32" s="23" t="s">
        <v>24</v>
      </c>
      <c r="B32" s="23" t="s">
        <v>33</v>
      </c>
      <c r="C32" s="125"/>
      <c r="D32" s="125"/>
      <c r="E32" s="125"/>
      <c r="F32" s="125"/>
      <c r="G32" s="125"/>
      <c r="H32" s="125"/>
      <c r="I32" s="23" t="s">
        <v>66</v>
      </c>
      <c r="J32" s="125"/>
      <c r="K32" s="125"/>
      <c r="L32" s="125"/>
    </row>
    <row r="33" spans="1:15">
      <c r="A33" s="23"/>
      <c r="B33" s="23" t="s">
        <v>34</v>
      </c>
      <c r="C33" s="125"/>
      <c r="D33" s="125"/>
      <c r="E33" s="125"/>
      <c r="F33" s="125"/>
      <c r="G33" s="125"/>
      <c r="H33" s="125"/>
      <c r="I33" s="23" t="s">
        <v>67</v>
      </c>
      <c r="J33" s="125"/>
      <c r="K33" s="125"/>
      <c r="L33" s="125"/>
    </row>
    <row r="34" spans="1:15">
      <c r="A34" s="23"/>
      <c r="B34" s="23" t="s">
        <v>35</v>
      </c>
      <c r="C34" s="125"/>
      <c r="D34" s="125"/>
      <c r="E34" s="125"/>
      <c r="F34" s="125"/>
      <c r="G34" s="125"/>
      <c r="H34" s="125"/>
      <c r="I34" s="23" t="s">
        <v>68</v>
      </c>
      <c r="J34" s="125"/>
      <c r="K34" s="125"/>
      <c r="L34" s="125"/>
    </row>
    <row r="35" spans="1:15">
      <c r="A35" s="23"/>
      <c r="B35" s="23" t="s">
        <v>36</v>
      </c>
      <c r="C35" s="125"/>
      <c r="D35" s="125"/>
      <c r="E35" s="125"/>
      <c r="F35" s="125"/>
      <c r="G35" s="125"/>
      <c r="H35" s="125"/>
      <c r="I35" s="23" t="s">
        <v>69</v>
      </c>
      <c r="J35" s="125"/>
      <c r="K35" s="125"/>
      <c r="L35" s="125"/>
    </row>
    <row r="36" spans="1:15">
      <c r="A36" s="52"/>
      <c r="B36" s="124"/>
      <c r="C36" s="125" t="s">
        <v>0</v>
      </c>
      <c r="D36" s="125" t="s">
        <v>0</v>
      </c>
      <c r="E36" s="137" t="s">
        <v>0</v>
      </c>
      <c r="F36" s="124"/>
      <c r="G36" s="124"/>
      <c r="H36" s="124"/>
      <c r="I36" s="125"/>
      <c r="J36" s="23"/>
      <c r="K36" s="125"/>
      <c r="L36" s="125"/>
      <c r="M36" s="43"/>
      <c r="N36" s="43"/>
      <c r="O36" s="43"/>
    </row>
    <row r="37" spans="1:15">
      <c r="A37" s="124"/>
      <c r="B37" s="125"/>
      <c r="C37" s="125" t="s">
        <v>0</v>
      </c>
      <c r="D37" s="125" t="s">
        <v>0</v>
      </c>
      <c r="E37" s="138" t="s">
        <v>0</v>
      </c>
      <c r="F37" s="125"/>
      <c r="G37" s="125"/>
      <c r="H37" s="125"/>
      <c r="I37" s="125"/>
      <c r="J37" s="125"/>
      <c r="K37" s="125"/>
      <c r="L37" s="125"/>
    </row>
    <row r="38" spans="1:15">
      <c r="A38" s="124"/>
      <c r="B38" s="125"/>
      <c r="C38" s="125" t="s">
        <v>0</v>
      </c>
      <c r="D38" s="125" t="s">
        <v>0</v>
      </c>
      <c r="E38" s="139" t="s">
        <v>0</v>
      </c>
      <c r="F38" s="125"/>
      <c r="G38" s="125"/>
      <c r="H38" s="125"/>
      <c r="I38" s="125"/>
      <c r="J38" s="125"/>
      <c r="K38" s="125"/>
      <c r="L38" s="125"/>
    </row>
  </sheetData>
  <phoneticPr fontId="0" type="noConversion"/>
  <pageMargins left="0.5" right="0.5" top="0.5" bottom="0.5" header="0" footer="0"/>
  <pageSetup scale="87" orientation="landscape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O37"/>
  <sheetViews>
    <sheetView showOutlineSymbols="0" zoomScale="87" zoomScaleNormal="87" workbookViewId="0">
      <selection activeCell="R32" sqref="R32"/>
    </sheetView>
  </sheetViews>
  <sheetFormatPr defaultColWidth="9.6640625" defaultRowHeight="15"/>
  <cols>
    <col min="1" max="1" width="15.6640625" style="1" customWidth="1"/>
    <col min="2" max="2" width="7.6640625" style="1" customWidth="1"/>
    <col min="3" max="3" width="6.88671875" style="1" customWidth="1"/>
    <col min="4" max="4" width="8.5546875" style="1" customWidth="1"/>
    <col min="5" max="5" width="8.44140625" style="1" customWidth="1"/>
    <col min="6" max="6" width="7.88671875" style="1" customWidth="1"/>
    <col min="7" max="7" width="8.33203125" style="1" customWidth="1"/>
    <col min="8" max="14" width="7.6640625" style="1" customWidth="1"/>
    <col min="15" max="15" width="3.77734375" style="1" customWidth="1"/>
    <col min="16" max="16384" width="9.6640625" style="1"/>
  </cols>
  <sheetData>
    <row r="1" spans="1:15">
      <c r="A1" s="124" t="s">
        <v>0</v>
      </c>
      <c r="B1" s="124"/>
      <c r="C1" s="125"/>
      <c r="D1" s="125"/>
      <c r="E1" s="125"/>
      <c r="F1" s="125"/>
      <c r="G1" s="125"/>
      <c r="H1" s="125"/>
      <c r="I1" s="125"/>
      <c r="J1" s="125"/>
      <c r="K1" s="125"/>
      <c r="L1" s="125"/>
    </row>
    <row r="2" spans="1:15" ht="15.75">
      <c r="A2" s="4" t="s">
        <v>1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</row>
    <row r="3" spans="1:15" ht="18">
      <c r="A3" s="4" t="s">
        <v>2</v>
      </c>
      <c r="B3" s="125"/>
      <c r="C3" s="125"/>
      <c r="D3" s="125"/>
      <c r="E3" s="125"/>
      <c r="F3" s="5" t="s">
        <v>49</v>
      </c>
      <c r="G3" s="125"/>
      <c r="H3" s="125"/>
      <c r="I3" s="125"/>
      <c r="J3" s="125"/>
      <c r="K3" s="125"/>
      <c r="L3" s="125"/>
      <c r="M3" s="1" t="s">
        <v>0</v>
      </c>
    </row>
    <row r="4" spans="1:15" ht="18">
      <c r="A4" s="4" t="s">
        <v>3</v>
      </c>
      <c r="B4" s="125"/>
      <c r="C4" s="125"/>
      <c r="D4" s="125"/>
      <c r="E4" s="125"/>
      <c r="F4" s="5" t="s">
        <v>50</v>
      </c>
      <c r="G4" s="125"/>
      <c r="H4" s="125"/>
      <c r="I4" s="125"/>
      <c r="J4" s="125"/>
      <c r="K4" s="125"/>
      <c r="L4" s="125"/>
    </row>
    <row r="5" spans="1:15" ht="18">
      <c r="A5" s="125"/>
      <c r="B5" s="125"/>
      <c r="C5" s="125"/>
      <c r="D5" s="125"/>
      <c r="E5" s="125"/>
      <c r="F5" s="5" t="s">
        <v>51</v>
      </c>
      <c r="G5" s="125"/>
      <c r="H5" s="125"/>
      <c r="I5" s="125"/>
      <c r="J5" s="125"/>
      <c r="K5" s="125"/>
      <c r="L5" s="125"/>
    </row>
    <row r="6" spans="1:15" ht="30">
      <c r="A6" s="125"/>
      <c r="B6" s="125"/>
      <c r="C6" s="125"/>
      <c r="D6" s="6" t="s">
        <v>41</v>
      </c>
      <c r="E6" s="125"/>
      <c r="F6" s="125"/>
      <c r="G6" s="125"/>
      <c r="H6" s="125"/>
      <c r="I6" s="125"/>
      <c r="J6" s="125"/>
      <c r="K6" s="125"/>
      <c r="L6" s="125"/>
    </row>
    <row r="7" spans="1:15">
      <c r="A7" s="124"/>
      <c r="B7" s="124"/>
      <c r="C7" s="124"/>
      <c r="D7" s="124"/>
      <c r="E7" s="124"/>
      <c r="F7" s="124"/>
      <c r="G7" s="124"/>
      <c r="H7" s="124"/>
      <c r="I7" s="124"/>
      <c r="J7" s="124"/>
      <c r="K7" s="124"/>
      <c r="L7" s="124"/>
      <c r="M7" s="7"/>
      <c r="N7" s="7"/>
    </row>
    <row r="8" spans="1:15" ht="18">
      <c r="A8" s="8" t="s">
        <v>4</v>
      </c>
      <c r="B8" s="124" t="s">
        <v>103</v>
      </c>
      <c r="C8" s="124"/>
      <c r="D8" s="124"/>
      <c r="E8" s="124"/>
      <c r="F8" s="124"/>
      <c r="G8" s="8" t="s">
        <v>56</v>
      </c>
      <c r="H8" s="124"/>
      <c r="I8" s="124" t="s">
        <v>88</v>
      </c>
      <c r="J8" s="124"/>
      <c r="K8" s="124"/>
      <c r="L8" s="124"/>
      <c r="M8" s="142"/>
      <c r="N8" s="142"/>
    </row>
    <row r="9" spans="1:15" ht="18">
      <c r="A9" s="10" t="s">
        <v>5</v>
      </c>
      <c r="B9" s="126" t="s">
        <v>26</v>
      </c>
      <c r="C9" s="126"/>
      <c r="D9" s="126"/>
      <c r="E9" s="126"/>
      <c r="F9" s="126"/>
      <c r="G9" s="10" t="s">
        <v>57</v>
      </c>
      <c r="H9" s="126"/>
      <c r="I9" s="126"/>
      <c r="J9" s="126"/>
      <c r="K9" s="239">
        <f>camb!K9+'red wil'!K9+bartley!K9+'mk drift'!K9</f>
        <v>15803</v>
      </c>
      <c r="L9" s="126"/>
      <c r="M9" s="12" t="s">
        <v>77</v>
      </c>
      <c r="N9" s="102">
        <v>2023</v>
      </c>
    </row>
    <row r="10" spans="1:15" ht="18.75" thickBot="1">
      <c r="A10" s="10" t="s">
        <v>6</v>
      </c>
      <c r="B10" s="126" t="s">
        <v>104</v>
      </c>
      <c r="C10" s="126"/>
      <c r="D10" s="126"/>
      <c r="E10" s="126"/>
      <c r="F10" s="126"/>
      <c r="G10" s="10" t="s">
        <v>58</v>
      </c>
      <c r="H10" s="126"/>
      <c r="I10" s="126"/>
      <c r="J10" s="126"/>
      <c r="K10" s="126"/>
      <c r="L10" s="126"/>
      <c r="M10" s="13"/>
      <c r="N10" s="13"/>
    </row>
    <row r="11" spans="1:15" ht="16.5" thickTop="1" thickBot="1">
      <c r="A11" s="127" t="s">
        <v>7</v>
      </c>
      <c r="B11" s="127" t="s">
        <v>28</v>
      </c>
      <c r="C11" s="127" t="s">
        <v>37</v>
      </c>
      <c r="D11" s="127" t="s">
        <v>42</v>
      </c>
      <c r="E11" s="127" t="s">
        <v>46</v>
      </c>
      <c r="F11" s="127" t="s">
        <v>52</v>
      </c>
      <c r="G11" s="127" t="s">
        <v>59</v>
      </c>
      <c r="H11" s="127" t="s">
        <v>61</v>
      </c>
      <c r="I11" s="127" t="s">
        <v>64</v>
      </c>
      <c r="J11" s="127" t="s">
        <v>70</v>
      </c>
      <c r="K11" s="127" t="s">
        <v>71</v>
      </c>
      <c r="L11" s="127" t="s">
        <v>75</v>
      </c>
      <c r="M11" s="143" t="s">
        <v>78</v>
      </c>
      <c r="N11" s="143" t="s">
        <v>79</v>
      </c>
      <c r="O11" s="16"/>
    </row>
    <row r="12" spans="1:15" ht="15.75" thickTop="1">
      <c r="A12" s="17"/>
      <c r="B12" s="17" t="s">
        <v>29</v>
      </c>
      <c r="C12" s="17" t="s">
        <v>38</v>
      </c>
      <c r="D12" s="17" t="s">
        <v>177</v>
      </c>
      <c r="E12" s="17"/>
      <c r="F12" s="17"/>
      <c r="G12" s="17"/>
      <c r="H12" s="17"/>
      <c r="I12" s="17"/>
      <c r="J12" s="17"/>
      <c r="K12" s="17"/>
      <c r="L12" s="18"/>
      <c r="M12" s="19"/>
      <c r="N12" s="20"/>
      <c r="O12" s="16"/>
    </row>
    <row r="13" spans="1:15">
      <c r="A13" s="128"/>
      <c r="B13" s="22" t="s">
        <v>30</v>
      </c>
      <c r="C13" s="22" t="s">
        <v>30</v>
      </c>
      <c r="D13" s="22" t="s">
        <v>44</v>
      </c>
      <c r="E13" s="22" t="s">
        <v>47</v>
      </c>
      <c r="F13" s="22" t="s">
        <v>53</v>
      </c>
      <c r="G13" s="22" t="s">
        <v>53</v>
      </c>
      <c r="H13" s="22" t="s">
        <v>43</v>
      </c>
      <c r="I13" s="22" t="s">
        <v>65</v>
      </c>
      <c r="J13" s="22" t="s">
        <v>65</v>
      </c>
      <c r="K13" s="22" t="s">
        <v>72</v>
      </c>
      <c r="L13" s="23"/>
      <c r="M13" s="24"/>
      <c r="N13" s="50" t="s">
        <v>85</v>
      </c>
      <c r="O13" s="16"/>
    </row>
    <row r="14" spans="1:15">
      <c r="A14" s="22" t="s">
        <v>8</v>
      </c>
      <c r="B14" s="22" t="s">
        <v>31</v>
      </c>
      <c r="C14" s="22" t="s">
        <v>39</v>
      </c>
      <c r="D14" s="22" t="s">
        <v>180</v>
      </c>
      <c r="E14" s="22" t="s">
        <v>48</v>
      </c>
      <c r="F14" s="22" t="s">
        <v>54</v>
      </c>
      <c r="G14" s="22" t="s">
        <v>54</v>
      </c>
      <c r="H14" s="22" t="s">
        <v>44</v>
      </c>
      <c r="I14" s="22" t="s">
        <v>55</v>
      </c>
      <c r="J14" s="22" t="s">
        <v>60</v>
      </c>
      <c r="K14" s="26" t="s">
        <v>73</v>
      </c>
      <c r="L14" s="26" t="s">
        <v>30</v>
      </c>
      <c r="M14" s="27"/>
      <c r="N14" s="28" t="s">
        <v>80</v>
      </c>
      <c r="O14" s="16"/>
    </row>
    <row r="15" spans="1:15">
      <c r="A15" s="22"/>
      <c r="B15" s="22" t="s">
        <v>32</v>
      </c>
      <c r="C15" s="22" t="s">
        <v>40</v>
      </c>
      <c r="D15" s="22" t="s">
        <v>179</v>
      </c>
      <c r="E15" s="22"/>
      <c r="F15" s="22" t="s">
        <v>55</v>
      </c>
      <c r="G15" s="22" t="s">
        <v>60</v>
      </c>
      <c r="H15" s="22" t="s">
        <v>62</v>
      </c>
      <c r="I15" s="128"/>
      <c r="J15" s="22"/>
      <c r="K15" s="22" t="s">
        <v>74</v>
      </c>
      <c r="L15" s="22" t="s">
        <v>76</v>
      </c>
      <c r="M15" s="28" t="s">
        <v>21</v>
      </c>
      <c r="N15" s="28" t="s">
        <v>81</v>
      </c>
      <c r="O15" s="16"/>
    </row>
    <row r="16" spans="1:15">
      <c r="A16" s="129" t="s">
        <v>9</v>
      </c>
      <c r="B16" s="103">
        <f>camb!B16+'red wil'!B16+bartley!B16+'mk drift'!B16</f>
        <v>0</v>
      </c>
      <c r="C16" s="186">
        <f>bartley!C16</f>
        <v>0</v>
      </c>
      <c r="D16" s="186">
        <f>'mk drift'!D16</f>
        <v>0</v>
      </c>
      <c r="E16" s="131">
        <f t="shared" ref="E16:E27" si="0">B16+C16-D16</f>
        <v>0</v>
      </c>
      <c r="F16" s="103">
        <f>camb!F16+'red wil'!F16+bartley!F16+'mk drift'!F16</f>
        <v>0</v>
      </c>
      <c r="G16" s="131">
        <f t="shared" ref="G16:G28" si="1">E16-F16-H16-K16</f>
        <v>0</v>
      </c>
      <c r="H16" s="144">
        <f t="shared" ref="H16:H27" si="2">L16</f>
        <v>0</v>
      </c>
      <c r="I16" s="103">
        <f>camb!I16+'red wil'!I16+bartley!I16+'mk drift'!I16</f>
        <v>0</v>
      </c>
      <c r="J16" s="131">
        <f t="shared" ref="J16:J28" si="3">H16-I16-L16</f>
        <v>0</v>
      </c>
      <c r="K16" s="103">
        <f>camb!K16+'red wil'!K16+bartley!K16+'mk drift'!K16</f>
        <v>0</v>
      </c>
      <c r="L16" s="103">
        <f>camb!L16+'red wil'!L16+bartley!L16+'mk drift'!L16</f>
        <v>0</v>
      </c>
      <c r="M16" s="145">
        <f t="shared" ref="M16:M27" si="4">SUM(K16:L16)</f>
        <v>0</v>
      </c>
      <c r="N16" s="146">
        <f t="shared" ref="N16:N28" si="5">ROUND(+M16/$K$9,3)</f>
        <v>0</v>
      </c>
      <c r="O16" s="16"/>
    </row>
    <row r="17" spans="1:15">
      <c r="A17" s="129" t="s">
        <v>10</v>
      </c>
      <c r="B17" s="103">
        <f>camb!B17+'red wil'!B17+bartley!B17+'mk drift'!B17</f>
        <v>0</v>
      </c>
      <c r="C17" s="186">
        <f>bartley!C17</f>
        <v>0</v>
      </c>
      <c r="D17" s="186">
        <f>'mk drift'!D17</f>
        <v>0</v>
      </c>
      <c r="E17" s="131">
        <f t="shared" si="0"/>
        <v>0</v>
      </c>
      <c r="F17" s="103">
        <f>camb!F17+'red wil'!F17+bartley!F17+'mk drift'!F17</f>
        <v>0</v>
      </c>
      <c r="G17" s="131">
        <f t="shared" si="1"/>
        <v>0</v>
      </c>
      <c r="H17" s="144">
        <f t="shared" si="2"/>
        <v>0</v>
      </c>
      <c r="I17" s="103">
        <f>camb!I17+'red wil'!I17+bartley!I17+'mk drift'!I17</f>
        <v>0</v>
      </c>
      <c r="J17" s="131">
        <f t="shared" si="3"/>
        <v>0</v>
      </c>
      <c r="K17" s="103">
        <f>camb!K17+'red wil'!K17+bartley!K17+'mk drift'!K17</f>
        <v>0</v>
      </c>
      <c r="L17" s="103">
        <f>camb!L17+'red wil'!L17+bartley!L17+'mk drift'!L17</f>
        <v>0</v>
      </c>
      <c r="M17" s="145">
        <f t="shared" si="4"/>
        <v>0</v>
      </c>
      <c r="N17" s="146">
        <f t="shared" si="5"/>
        <v>0</v>
      </c>
      <c r="O17" s="16"/>
    </row>
    <row r="18" spans="1:15">
      <c r="A18" s="129" t="s">
        <v>11</v>
      </c>
      <c r="B18" s="103">
        <f>camb!B18+'red wil'!B18+bartley!B18+'mk drift'!B18</f>
        <v>0</v>
      </c>
      <c r="C18" s="186">
        <f>bartley!C18</f>
        <v>0</v>
      </c>
      <c r="D18" s="186">
        <f>'mk drift'!D18</f>
        <v>0</v>
      </c>
      <c r="E18" s="131">
        <f t="shared" si="0"/>
        <v>0</v>
      </c>
      <c r="F18" s="103">
        <f>camb!F18+'red wil'!F18+bartley!F18+'mk drift'!F18</f>
        <v>0</v>
      </c>
      <c r="G18" s="131">
        <f t="shared" si="1"/>
        <v>0</v>
      </c>
      <c r="H18" s="144">
        <f t="shared" si="2"/>
        <v>0</v>
      </c>
      <c r="I18" s="103">
        <f>camb!I18+'red wil'!I18+bartley!I18+'mk drift'!I18</f>
        <v>0</v>
      </c>
      <c r="J18" s="131">
        <f t="shared" si="3"/>
        <v>0</v>
      </c>
      <c r="K18" s="103">
        <f>camb!K18+'red wil'!K18+bartley!K18+'mk drift'!K18</f>
        <v>0</v>
      </c>
      <c r="L18" s="103">
        <f>camb!L18+'red wil'!L18+bartley!L18+'mk drift'!L18</f>
        <v>0</v>
      </c>
      <c r="M18" s="145">
        <f t="shared" si="4"/>
        <v>0</v>
      </c>
      <c r="N18" s="146">
        <f t="shared" si="5"/>
        <v>0</v>
      </c>
      <c r="O18" s="16"/>
    </row>
    <row r="19" spans="1:15">
      <c r="A19" s="129" t="s">
        <v>12</v>
      </c>
      <c r="B19" s="103">
        <f>camb!B19+'red wil'!B19+bartley!B19+'mk drift'!B19</f>
        <v>831</v>
      </c>
      <c r="C19" s="186">
        <f>bartley!C19</f>
        <v>69</v>
      </c>
      <c r="D19" s="186">
        <f>'mk drift'!D19</f>
        <v>0</v>
      </c>
      <c r="E19" s="131">
        <f t="shared" si="0"/>
        <v>900</v>
      </c>
      <c r="F19" s="103">
        <f>camb!F19+'red wil'!F19+bartley!F19+'mk drift'!F19</f>
        <v>12</v>
      </c>
      <c r="G19" s="131">
        <f t="shared" si="1"/>
        <v>754</v>
      </c>
      <c r="H19" s="144">
        <f t="shared" si="2"/>
        <v>25</v>
      </c>
      <c r="I19" s="103">
        <f>camb!I19+'red wil'!I19+bartley!I19+'mk drift'!I19</f>
        <v>0</v>
      </c>
      <c r="J19" s="131">
        <f t="shared" si="3"/>
        <v>0</v>
      </c>
      <c r="K19" s="103">
        <f>camb!K19+'red wil'!K19+bartley!K19+'mk drift'!K19</f>
        <v>109</v>
      </c>
      <c r="L19" s="103">
        <f>camb!L19+'red wil'!L19+bartley!L19+'mk drift'!L19</f>
        <v>25</v>
      </c>
      <c r="M19" s="145">
        <f t="shared" si="4"/>
        <v>134</v>
      </c>
      <c r="N19" s="146">
        <f t="shared" si="5"/>
        <v>8.0000000000000002E-3</v>
      </c>
      <c r="O19" s="16"/>
    </row>
    <row r="20" spans="1:15">
      <c r="A20" s="129" t="s">
        <v>13</v>
      </c>
      <c r="B20" s="103">
        <f>camb!B20+'red wil'!B20+bartley!B20+'mk drift'!B20</f>
        <v>2921</v>
      </c>
      <c r="C20" s="186">
        <f>bartley!C20</f>
        <v>78</v>
      </c>
      <c r="D20" s="186">
        <f>'mk drift'!D20</f>
        <v>0</v>
      </c>
      <c r="E20" s="131">
        <f>B20+C20-D20</f>
        <v>2999</v>
      </c>
      <c r="F20" s="103">
        <f>camb!F20+'red wil'!F20+bartley!F20+'mk drift'!F20</f>
        <v>337</v>
      </c>
      <c r="G20" s="131">
        <f t="shared" si="1"/>
        <v>2501</v>
      </c>
      <c r="H20" s="144">
        <f t="shared" si="2"/>
        <v>40</v>
      </c>
      <c r="I20" s="103">
        <f>camb!I20+'red wil'!I20+bartley!I20+'mk drift'!I20</f>
        <v>0</v>
      </c>
      <c r="J20" s="131">
        <f t="shared" si="3"/>
        <v>0</v>
      </c>
      <c r="K20" s="103">
        <f>camb!K20+'red wil'!K20+bartley!K20+'mk drift'!K20</f>
        <v>121</v>
      </c>
      <c r="L20" s="103">
        <f>camb!L20+'red wil'!L20+bartley!L20+'mk drift'!L20</f>
        <v>40</v>
      </c>
      <c r="M20" s="145">
        <f t="shared" si="4"/>
        <v>161</v>
      </c>
      <c r="N20" s="146">
        <f t="shared" si="5"/>
        <v>0.01</v>
      </c>
      <c r="O20" s="16"/>
    </row>
    <row r="21" spans="1:15">
      <c r="A21" s="129" t="s">
        <v>14</v>
      </c>
      <c r="B21" s="103">
        <f>camb!B21+'red wil'!B21+bartley!B21+'mk drift'!B21</f>
        <v>6552</v>
      </c>
      <c r="C21" s="186">
        <f>bartley!C21</f>
        <v>4</v>
      </c>
      <c r="D21" s="186">
        <f>'mk drift'!D21</f>
        <v>0</v>
      </c>
      <c r="E21" s="131">
        <f t="shared" si="0"/>
        <v>6556</v>
      </c>
      <c r="F21" s="103">
        <f>camb!F21+'red wil'!F21+bartley!F21+'mk drift'!F21</f>
        <v>714</v>
      </c>
      <c r="G21" s="131">
        <f t="shared" si="1"/>
        <v>4811</v>
      </c>
      <c r="H21" s="144">
        <f t="shared" si="2"/>
        <v>514</v>
      </c>
      <c r="I21" s="103">
        <f>camb!I21+'red wil'!I21+bartley!I21+'mk drift'!I21</f>
        <v>0</v>
      </c>
      <c r="J21" s="131">
        <f t="shared" si="3"/>
        <v>0</v>
      </c>
      <c r="K21" s="103">
        <f>camb!K21+'red wil'!K21+bartley!K21+'mk drift'!K21</f>
        <v>517</v>
      </c>
      <c r="L21" s="103">
        <f>camb!L21+'red wil'!L21+bartley!L21+'mk drift'!L21</f>
        <v>514</v>
      </c>
      <c r="M21" s="145">
        <f t="shared" si="4"/>
        <v>1031</v>
      </c>
      <c r="N21" s="146">
        <f t="shared" si="5"/>
        <v>6.5000000000000002E-2</v>
      </c>
      <c r="O21" s="16"/>
    </row>
    <row r="22" spans="1:15">
      <c r="A22" s="129" t="s">
        <v>15</v>
      </c>
      <c r="B22" s="103">
        <f>camb!B22+'red wil'!B22+bartley!B22+'mk drift'!B22</f>
        <v>7916</v>
      </c>
      <c r="C22" s="186">
        <f>bartley!C22</f>
        <v>38</v>
      </c>
      <c r="D22" s="186">
        <f>'mk drift'!D22</f>
        <v>0</v>
      </c>
      <c r="E22" s="131">
        <f t="shared" si="0"/>
        <v>7954</v>
      </c>
      <c r="F22" s="103">
        <f>camb!F22+'red wil'!F22+bartley!F22+'mk drift'!F22</f>
        <v>698</v>
      </c>
      <c r="G22" s="131">
        <f t="shared" si="1"/>
        <v>3491</v>
      </c>
      <c r="H22" s="144">
        <f t="shared" si="2"/>
        <v>1729</v>
      </c>
      <c r="I22" s="103">
        <f>camb!I22+'red wil'!I22+bartley!I22+'mk drift'!I22</f>
        <v>0</v>
      </c>
      <c r="J22" s="131">
        <f t="shared" si="3"/>
        <v>0</v>
      </c>
      <c r="K22" s="103">
        <f>camb!K22+'red wil'!K22+bartley!K22+'mk drift'!K22</f>
        <v>2036</v>
      </c>
      <c r="L22" s="103">
        <f>camb!L22+'red wil'!L22+bartley!L22+'mk drift'!L22</f>
        <v>1729</v>
      </c>
      <c r="M22" s="145">
        <f>SUM(K22:L22)</f>
        <v>3765</v>
      </c>
      <c r="N22" s="146">
        <f t="shared" si="5"/>
        <v>0.23799999999999999</v>
      </c>
      <c r="O22" s="16"/>
    </row>
    <row r="23" spans="1:15">
      <c r="A23" s="129" t="s">
        <v>16</v>
      </c>
      <c r="B23" s="103">
        <f>camb!B23+'red wil'!B23+bartley!B23+'mk drift'!B23</f>
        <v>8399</v>
      </c>
      <c r="C23" s="186">
        <f>bartley!C23</f>
        <v>315</v>
      </c>
      <c r="D23" s="186">
        <f>'mk drift'!D23</f>
        <v>0</v>
      </c>
      <c r="E23" s="131">
        <f t="shared" si="0"/>
        <v>8714</v>
      </c>
      <c r="F23" s="103">
        <f>camb!F23+'red wil'!F23+bartley!F23+'mk drift'!F23</f>
        <v>621</v>
      </c>
      <c r="G23" s="131">
        <f t="shared" si="1"/>
        <v>1890</v>
      </c>
      <c r="H23" s="144">
        <f t="shared" si="2"/>
        <v>2869</v>
      </c>
      <c r="I23" s="103">
        <f>camb!I23+'red wil'!I23+bartley!I23+'mk drift'!I23</f>
        <v>0</v>
      </c>
      <c r="J23" s="131">
        <f t="shared" si="3"/>
        <v>0</v>
      </c>
      <c r="K23" s="103">
        <f>camb!K23+'red wil'!K23+bartley!K23+'mk drift'!K23</f>
        <v>3334</v>
      </c>
      <c r="L23" s="103">
        <f>camb!L23+'red wil'!L23+bartley!L23+'mk drift'!L23</f>
        <v>2869</v>
      </c>
      <c r="M23" s="145">
        <f t="shared" si="4"/>
        <v>6203</v>
      </c>
      <c r="N23" s="146">
        <f t="shared" si="5"/>
        <v>0.39300000000000002</v>
      </c>
      <c r="O23" s="16"/>
    </row>
    <row r="24" spans="1:15">
      <c r="A24" s="129" t="s">
        <v>17</v>
      </c>
      <c r="B24" s="103">
        <f>camb!B24+'red wil'!B24+bartley!B24+'mk drift'!B24</f>
        <v>2029</v>
      </c>
      <c r="C24" s="186">
        <f>bartley!C24</f>
        <v>232</v>
      </c>
      <c r="D24" s="186">
        <f>'mk drift'!D24</f>
        <v>0</v>
      </c>
      <c r="E24" s="131">
        <f t="shared" si="0"/>
        <v>2261</v>
      </c>
      <c r="F24" s="103">
        <f>camb!F24+'red wil'!F24+bartley!F24+'mk drift'!F24</f>
        <v>152</v>
      </c>
      <c r="G24" s="131">
        <f t="shared" si="1"/>
        <v>980</v>
      </c>
      <c r="H24" s="144">
        <f t="shared" si="2"/>
        <v>436</v>
      </c>
      <c r="I24" s="103">
        <f>camb!I24+'red wil'!I24+bartley!I24+'mk drift'!I24</f>
        <v>0</v>
      </c>
      <c r="J24" s="131">
        <f t="shared" si="3"/>
        <v>0</v>
      </c>
      <c r="K24" s="103">
        <f>camb!K24+'red wil'!K24+bartley!K24+'mk drift'!K24</f>
        <v>693</v>
      </c>
      <c r="L24" s="103">
        <f>camb!L24+'red wil'!L24+bartley!L24+'mk drift'!L24</f>
        <v>436</v>
      </c>
      <c r="M24" s="145">
        <f t="shared" si="4"/>
        <v>1129</v>
      </c>
      <c r="N24" s="146">
        <f t="shared" si="5"/>
        <v>7.0999999999999994E-2</v>
      </c>
      <c r="O24" s="16"/>
    </row>
    <row r="25" spans="1:15">
      <c r="A25" s="129" t="s">
        <v>18</v>
      </c>
      <c r="B25" s="103">
        <f>camb!B25+'red wil'!B25+bartley!B25+'mk drift'!B25</f>
        <v>0</v>
      </c>
      <c r="C25" s="186">
        <f>bartley!C25</f>
        <v>0</v>
      </c>
      <c r="D25" s="186">
        <f>'mk drift'!D25</f>
        <v>0</v>
      </c>
      <c r="E25" s="131">
        <f t="shared" si="0"/>
        <v>0</v>
      </c>
      <c r="F25" s="103">
        <f>camb!F25+'red wil'!F25+bartley!F25+'mk drift'!F25</f>
        <v>0</v>
      </c>
      <c r="G25" s="131">
        <f t="shared" si="1"/>
        <v>0</v>
      </c>
      <c r="H25" s="144">
        <f t="shared" si="2"/>
        <v>0</v>
      </c>
      <c r="I25" s="103">
        <f>camb!I25+'red wil'!I25+bartley!I25+'mk drift'!I25</f>
        <v>0</v>
      </c>
      <c r="J25" s="131">
        <f t="shared" si="3"/>
        <v>0</v>
      </c>
      <c r="K25" s="103">
        <f>camb!K25+'red wil'!K25+bartley!K25+'mk drift'!K25</f>
        <v>0</v>
      </c>
      <c r="L25" s="103">
        <f>camb!L25+'red wil'!L25+bartley!L25+'mk drift'!L25</f>
        <v>0</v>
      </c>
      <c r="M25" s="145">
        <f t="shared" si="4"/>
        <v>0</v>
      </c>
      <c r="N25" s="146">
        <f t="shared" si="5"/>
        <v>0</v>
      </c>
      <c r="O25" s="16"/>
    </row>
    <row r="26" spans="1:15">
      <c r="A26" s="129" t="s">
        <v>19</v>
      </c>
      <c r="B26" s="103">
        <f>camb!B26+'red wil'!B26+bartley!B26+'mk drift'!B26</f>
        <v>0</v>
      </c>
      <c r="C26" s="186">
        <f>bartley!C26</f>
        <v>0</v>
      </c>
      <c r="D26" s="186">
        <f>'mk drift'!D26</f>
        <v>0</v>
      </c>
      <c r="E26" s="131">
        <f t="shared" si="0"/>
        <v>0</v>
      </c>
      <c r="F26" s="103">
        <f>camb!F26+'red wil'!F26+bartley!F26+'mk drift'!F26</f>
        <v>0</v>
      </c>
      <c r="G26" s="131">
        <f t="shared" si="1"/>
        <v>0</v>
      </c>
      <c r="H26" s="144">
        <f t="shared" si="2"/>
        <v>0</v>
      </c>
      <c r="I26" s="103">
        <f>camb!I26+'red wil'!I26+bartley!I26+'mk drift'!I26</f>
        <v>0</v>
      </c>
      <c r="J26" s="131">
        <f t="shared" si="3"/>
        <v>0</v>
      </c>
      <c r="K26" s="103">
        <f>camb!K26+'red wil'!K26+bartley!K26+'mk drift'!K26</f>
        <v>0</v>
      </c>
      <c r="L26" s="103">
        <f>camb!L26+'red wil'!L26+bartley!L26+'mk drift'!L26</f>
        <v>0</v>
      </c>
      <c r="M26" s="145">
        <f t="shared" si="4"/>
        <v>0</v>
      </c>
      <c r="N26" s="146">
        <f t="shared" si="5"/>
        <v>0</v>
      </c>
      <c r="O26" s="16"/>
    </row>
    <row r="27" spans="1:15">
      <c r="A27" s="129" t="s">
        <v>20</v>
      </c>
      <c r="B27" s="103">
        <f>camb!B27+'red wil'!B27+bartley!B27+'mk drift'!B27</f>
        <v>0</v>
      </c>
      <c r="C27" s="186">
        <f>bartley!C27</f>
        <v>0</v>
      </c>
      <c r="D27" s="186">
        <f>'mk drift'!D27</f>
        <v>0</v>
      </c>
      <c r="E27" s="131">
        <f t="shared" si="0"/>
        <v>0</v>
      </c>
      <c r="F27" s="103">
        <f>camb!F27+'red wil'!F27+bartley!F27+'mk drift'!F27</f>
        <v>0</v>
      </c>
      <c r="G27" s="131">
        <f t="shared" si="1"/>
        <v>0</v>
      </c>
      <c r="H27" s="144">
        <f t="shared" si="2"/>
        <v>0</v>
      </c>
      <c r="I27" s="103">
        <f>camb!I27+'red wil'!I27+bartley!I27+'mk drift'!I27</f>
        <v>0</v>
      </c>
      <c r="J27" s="131">
        <f t="shared" si="3"/>
        <v>0</v>
      </c>
      <c r="K27" s="103">
        <f>camb!K27+'red wil'!K27+bartley!K27+'mk drift'!K27</f>
        <v>0</v>
      </c>
      <c r="L27" s="103">
        <f>camb!L27+'red wil'!L27+bartley!L27+'mk drift'!L27</f>
        <v>0</v>
      </c>
      <c r="M27" s="145">
        <f t="shared" si="4"/>
        <v>0</v>
      </c>
      <c r="N27" s="146">
        <f t="shared" si="5"/>
        <v>0</v>
      </c>
      <c r="O27" s="16"/>
    </row>
    <row r="28" spans="1:15" ht="15.75" thickBot="1">
      <c r="A28" s="129" t="s">
        <v>21</v>
      </c>
      <c r="B28" s="147">
        <f>SUM(B16:B27)</f>
        <v>28648</v>
      </c>
      <c r="C28" s="147">
        <f>SUM(C16:C27)</f>
        <v>736</v>
      </c>
      <c r="D28" s="147">
        <f>SUM(D16:D27)</f>
        <v>0</v>
      </c>
      <c r="E28" s="147">
        <f>SUM(E16:E27)</f>
        <v>29384</v>
      </c>
      <c r="F28" s="147">
        <f>SUM(F16:F27)</f>
        <v>2534</v>
      </c>
      <c r="G28" s="147">
        <f t="shared" si="1"/>
        <v>14427</v>
      </c>
      <c r="H28" s="147">
        <f>SUM(H16:H27)</f>
        <v>5613</v>
      </c>
      <c r="I28" s="147">
        <f>SUM(I16:I27)</f>
        <v>0</v>
      </c>
      <c r="J28" s="147">
        <f t="shared" si="3"/>
        <v>0</v>
      </c>
      <c r="K28" s="147">
        <f>SUM(K16:K27)</f>
        <v>6810</v>
      </c>
      <c r="L28" s="147">
        <f>SUM(L16:L27)</f>
        <v>5613</v>
      </c>
      <c r="M28" s="148">
        <f>SUM(M16:M27)</f>
        <v>12423</v>
      </c>
      <c r="N28" s="149">
        <f t="shared" si="5"/>
        <v>0.78600000000000003</v>
      </c>
      <c r="O28" s="16"/>
    </row>
    <row r="29" spans="1:15" ht="15.75" thickTop="1">
      <c r="A29" s="127" t="s">
        <v>22</v>
      </c>
      <c r="B29" s="150"/>
      <c r="C29" s="150"/>
      <c r="D29" s="150"/>
      <c r="E29" s="150">
        <f t="shared" ref="E29:M29" si="6">ROUND(+E28/$K$9,2)</f>
        <v>1.86</v>
      </c>
      <c r="F29" s="150">
        <f t="shared" si="6"/>
        <v>0.16</v>
      </c>
      <c r="G29" s="150">
        <f t="shared" si="6"/>
        <v>0.91</v>
      </c>
      <c r="H29" s="150">
        <f t="shared" si="6"/>
        <v>0.36</v>
      </c>
      <c r="I29" s="150">
        <f t="shared" si="6"/>
        <v>0</v>
      </c>
      <c r="J29" s="150">
        <f t="shared" si="6"/>
        <v>0</v>
      </c>
      <c r="K29" s="150">
        <f t="shared" si="6"/>
        <v>0.43</v>
      </c>
      <c r="L29" s="150">
        <f t="shared" si="6"/>
        <v>0.36</v>
      </c>
      <c r="M29" s="151">
        <f t="shared" si="6"/>
        <v>0.79</v>
      </c>
      <c r="N29" s="152"/>
      <c r="O29" s="16"/>
    </row>
    <row r="30" spans="1:15" ht="15.75" thickBot="1">
      <c r="A30" s="129" t="s">
        <v>23</v>
      </c>
      <c r="B30" s="153"/>
      <c r="C30" s="134"/>
      <c r="D30" s="134"/>
      <c r="E30" s="134">
        <f t="shared" ref="E30:M30" si="7">E28/$E$28*100</f>
        <v>100</v>
      </c>
      <c r="F30" s="134">
        <f t="shared" si="7"/>
        <v>8.6237408113258915</v>
      </c>
      <c r="G30" s="134">
        <f t="shared" si="7"/>
        <v>49.098148652327801</v>
      </c>
      <c r="H30" s="134">
        <f t="shared" si="7"/>
        <v>19.10223250748707</v>
      </c>
      <c r="I30" s="134">
        <f t="shared" si="7"/>
        <v>0</v>
      </c>
      <c r="J30" s="134">
        <f t="shared" si="7"/>
        <v>0</v>
      </c>
      <c r="K30" s="134">
        <f t="shared" si="7"/>
        <v>23.175878028859241</v>
      </c>
      <c r="L30" s="134">
        <f t="shared" si="7"/>
        <v>19.10223250748707</v>
      </c>
      <c r="M30" s="154">
        <f t="shared" si="7"/>
        <v>42.278110536346311</v>
      </c>
      <c r="N30" s="146"/>
      <c r="O30" s="16"/>
    </row>
    <row r="31" spans="1:15" ht="15.75" thickTop="1">
      <c r="A31" s="135"/>
      <c r="B31" s="135"/>
      <c r="C31" s="135"/>
      <c r="D31" s="135"/>
      <c r="E31" s="135"/>
      <c r="F31" s="135"/>
      <c r="G31" s="135"/>
      <c r="H31" s="135"/>
      <c r="I31" s="135"/>
      <c r="J31" s="135"/>
      <c r="K31" s="135"/>
      <c r="L31" s="135"/>
      <c r="M31" s="41"/>
      <c r="N31" s="41"/>
    </row>
    <row r="32" spans="1:15">
      <c r="A32" s="23" t="s">
        <v>24</v>
      </c>
      <c r="B32" s="23" t="s">
        <v>33</v>
      </c>
      <c r="C32" s="125"/>
      <c r="D32" s="125"/>
      <c r="E32" s="125"/>
      <c r="F32" s="125"/>
      <c r="G32" s="125"/>
      <c r="H32" s="125"/>
      <c r="I32" s="23" t="s">
        <v>66</v>
      </c>
      <c r="J32" s="125"/>
      <c r="K32" s="125"/>
      <c r="L32" s="125"/>
    </row>
    <row r="33" spans="1:15">
      <c r="A33" s="23"/>
      <c r="B33" s="23" t="s">
        <v>34</v>
      </c>
      <c r="C33" s="125"/>
      <c r="D33" s="125"/>
      <c r="E33" s="125"/>
      <c r="F33" s="125"/>
      <c r="G33" s="125"/>
      <c r="H33" s="125"/>
      <c r="I33" s="23" t="s">
        <v>67</v>
      </c>
      <c r="J33" s="125"/>
      <c r="K33" s="125"/>
      <c r="L33" s="125"/>
    </row>
    <row r="34" spans="1:15">
      <c r="A34" s="23"/>
      <c r="B34" s="23" t="s">
        <v>35</v>
      </c>
      <c r="C34" s="125"/>
      <c r="D34" s="125"/>
      <c r="E34" s="125"/>
      <c r="F34" s="125"/>
      <c r="G34" s="125"/>
      <c r="H34" s="125"/>
      <c r="I34" s="23" t="s">
        <v>68</v>
      </c>
      <c r="J34" s="125"/>
      <c r="K34" s="125"/>
      <c r="L34" s="125"/>
    </row>
    <row r="35" spans="1:15">
      <c r="A35" s="23"/>
      <c r="B35" s="23" t="s">
        <v>36</v>
      </c>
      <c r="C35" s="125"/>
      <c r="D35" s="125"/>
      <c r="E35" s="125"/>
      <c r="F35" s="125"/>
      <c r="G35" s="125"/>
      <c r="H35" s="125"/>
      <c r="I35" s="23" t="s">
        <v>69</v>
      </c>
      <c r="J35" s="125"/>
      <c r="K35" s="125"/>
      <c r="L35" s="125"/>
    </row>
    <row r="36" spans="1:15">
      <c r="A36" s="52"/>
      <c r="B36" s="124"/>
      <c r="C36" s="125" t="s">
        <v>0</v>
      </c>
      <c r="D36" s="125" t="s">
        <v>0</v>
      </c>
      <c r="E36" s="137" t="s">
        <v>0</v>
      </c>
      <c r="F36" s="124"/>
      <c r="G36" s="124"/>
      <c r="H36" s="124"/>
      <c r="I36" s="125"/>
      <c r="J36" s="23"/>
      <c r="K36" s="125"/>
      <c r="L36" s="125"/>
      <c r="M36" s="43"/>
      <c r="N36" s="43"/>
      <c r="O36" s="43"/>
    </row>
    <row r="37" spans="1:15">
      <c r="A37" s="124"/>
      <c r="B37" s="125"/>
      <c r="C37" s="125" t="s">
        <v>0</v>
      </c>
      <c r="D37" s="125" t="s">
        <v>0</v>
      </c>
      <c r="E37" s="138" t="s">
        <v>0</v>
      </c>
      <c r="F37" s="125"/>
      <c r="G37" s="125"/>
      <c r="H37" s="125"/>
      <c r="I37" s="125"/>
      <c r="J37" s="125"/>
      <c r="K37" s="125"/>
      <c r="L37" s="125"/>
    </row>
  </sheetData>
  <phoneticPr fontId="0" type="noConversion"/>
  <pageMargins left="0.5" right="0.5" top="0.5" bottom="0.5" header="0" footer="0"/>
  <pageSetup scale="88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28</vt:i4>
      </vt:variant>
      <vt:variant>
        <vt:lpstr>Named Ranges</vt:lpstr>
      </vt:variant>
      <vt:variant>
        <vt:i4>1</vt:i4>
      </vt:variant>
    </vt:vector>
  </HeadingPairs>
  <TitlesOfParts>
    <vt:vector size="29" baseType="lpstr">
      <vt:lpstr>culb-no-use</vt:lpstr>
      <vt:lpstr>culb</vt:lpstr>
      <vt:lpstr>mk drift-no-use</vt:lpstr>
      <vt:lpstr>mk drift</vt:lpstr>
      <vt:lpstr>bartley</vt:lpstr>
      <vt:lpstr>red wil-no-use</vt:lpstr>
      <vt:lpstr>red wil</vt:lpstr>
      <vt:lpstr>camb</vt:lpstr>
      <vt:lpstr>fr cam sum</vt:lpstr>
      <vt:lpstr>frnklin</vt:lpstr>
      <vt:lpstr>nap</vt:lpstr>
      <vt:lpstr>frnk pmp</vt:lpstr>
      <vt:lpstr>sup</vt:lpstr>
      <vt:lpstr>ne-bost sum</vt:lpstr>
      <vt:lpstr>cout ne</vt:lpstr>
      <vt:lpstr>almena-no-use</vt:lpstr>
      <vt:lpstr>almena</vt:lpstr>
      <vt:lpstr>kirwin</vt:lpstr>
      <vt:lpstr>osb</vt:lpstr>
      <vt:lpstr>ks abov</vt:lpstr>
      <vt:lpstr>ks below</vt:lpstr>
      <vt:lpstr>ks-bost sum</vt:lpstr>
      <vt:lpstr>gln elder</vt:lpstr>
      <vt:lpstr>mirdan</vt:lpstr>
      <vt:lpstr>Fullerton</vt:lpstr>
      <vt:lpstr>twn lps sum</vt:lpstr>
      <vt:lpstr>ainsworth</vt:lpstr>
      <vt:lpstr>mir flts</vt:lpstr>
      <vt:lpstr>'gln elder'!Print_Area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dellerton</dc:creator>
  <cp:lastModifiedBy>Flynn, Brian</cp:lastModifiedBy>
  <cp:lastPrinted>2024-01-10T14:14:39Z</cp:lastPrinted>
  <dcterms:created xsi:type="dcterms:W3CDTF">2005-01-04T14:17:57Z</dcterms:created>
  <dcterms:modified xsi:type="dcterms:W3CDTF">2024-03-20T16:19:29Z</dcterms:modified>
</cp:coreProperties>
</file>