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\\stndnrnas01.stone.ne.gov\Share\WaterPlanning\Republican\Projects\RRCAAnnualUpdate\2023\WorkingFolders\B_GWModelInputs\2_SWProcessing\PrivateCanals\"/>
    </mc:Choice>
  </mc:AlternateContent>
  <xr:revisionPtr revIDLastSave="0" documentId="13_ncr:1_{CAFFFFE9-1A69-48F4-9359-D3A91BEAC1CD}" xr6:coauthVersionLast="47" xr6:coauthVersionMax="47" xr10:uidLastSave="{00000000-0000-0000-0000-000000000000}"/>
  <bookViews>
    <workbookView xWindow="14400" yWindow="0" windowWidth="14400" windowHeight="15600" activeTab="4" xr2:uid="{00000000-000D-0000-FFFF-FFFF00000000}"/>
  </bookViews>
  <sheets>
    <sheet name="Orchard" sheetId="1" r:id="rId1"/>
    <sheet name="ThirtyMile" sheetId="2" r:id="rId2"/>
    <sheet name="Western" sheetId="3" r:id="rId3"/>
    <sheet name="Haigler" sheetId="4" r:id="rId4"/>
    <sheet name="Summary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5" l="1"/>
  <c r="I367" i="4"/>
  <c r="B367" i="4"/>
  <c r="B366" i="4"/>
  <c r="B365" i="4"/>
  <c r="B364" i="4"/>
  <c r="B363" i="4"/>
  <c r="B362" i="4"/>
  <c r="B361" i="4"/>
  <c r="B360" i="4"/>
  <c r="B359" i="4"/>
  <c r="B358" i="4"/>
  <c r="B357" i="4"/>
  <c r="B356" i="4"/>
  <c r="B355" i="4"/>
  <c r="B354" i="4"/>
  <c r="B353" i="4"/>
  <c r="B352" i="4"/>
  <c r="B351" i="4"/>
  <c r="B350" i="4"/>
  <c r="B349" i="4"/>
  <c r="B348" i="4"/>
  <c r="B347" i="4"/>
  <c r="B346" i="4"/>
  <c r="B345" i="4"/>
  <c r="B344" i="4"/>
  <c r="B343" i="4"/>
  <c r="B342" i="4"/>
  <c r="B341" i="4"/>
  <c r="B340" i="4"/>
  <c r="B339" i="4"/>
  <c r="B338" i="4"/>
  <c r="B337" i="4"/>
  <c r="B336" i="4"/>
  <c r="B335" i="4"/>
  <c r="B334" i="4"/>
  <c r="B333" i="4"/>
  <c r="B332" i="4"/>
  <c r="B331" i="4"/>
  <c r="B330" i="4"/>
  <c r="B329" i="4"/>
  <c r="B328" i="4"/>
  <c r="B327" i="4"/>
  <c r="B326" i="4"/>
  <c r="B325" i="4"/>
  <c r="B324" i="4"/>
  <c r="B323" i="4"/>
  <c r="B322" i="4"/>
  <c r="B321" i="4"/>
  <c r="B320" i="4"/>
  <c r="B319" i="4"/>
  <c r="B318" i="4"/>
  <c r="B317" i="4"/>
  <c r="B316" i="4"/>
  <c r="B315" i="4"/>
  <c r="B314" i="4"/>
  <c r="B313" i="4"/>
  <c r="B312" i="4"/>
  <c r="B311" i="4"/>
  <c r="B310" i="4"/>
  <c r="B309" i="4"/>
  <c r="B308" i="4"/>
  <c r="G307" i="4"/>
  <c r="B307" i="4"/>
  <c r="G306" i="4"/>
  <c r="B306" i="4"/>
  <c r="G305" i="4"/>
  <c r="B305" i="4"/>
  <c r="G304" i="4"/>
  <c r="B304" i="4"/>
  <c r="G303" i="4"/>
  <c r="B303" i="4"/>
  <c r="G302" i="4"/>
  <c r="B302" i="4"/>
  <c r="G301" i="4"/>
  <c r="B301" i="4"/>
  <c r="G300" i="4"/>
  <c r="B300" i="4"/>
  <c r="G299" i="4"/>
  <c r="B299" i="4"/>
  <c r="G298" i="4"/>
  <c r="B298" i="4"/>
  <c r="G297" i="4"/>
  <c r="B297" i="4"/>
  <c r="G296" i="4"/>
  <c r="B296" i="4"/>
  <c r="G295" i="4"/>
  <c r="B295" i="4"/>
  <c r="G294" i="4"/>
  <c r="B294" i="4"/>
  <c r="G293" i="4"/>
  <c r="B293" i="4"/>
  <c r="G292" i="4"/>
  <c r="B292" i="4"/>
  <c r="G291" i="4"/>
  <c r="B291" i="4"/>
  <c r="G290" i="4"/>
  <c r="B290" i="4"/>
  <c r="G289" i="4"/>
  <c r="B289" i="4"/>
  <c r="G288" i="4"/>
  <c r="B288" i="4"/>
  <c r="G287" i="4"/>
  <c r="B287" i="4"/>
  <c r="G286" i="4"/>
  <c r="B286" i="4"/>
  <c r="G285" i="4"/>
  <c r="B285" i="4"/>
  <c r="G284" i="4"/>
  <c r="B284" i="4"/>
  <c r="G283" i="4"/>
  <c r="B283" i="4"/>
  <c r="G282" i="4"/>
  <c r="B282" i="4"/>
  <c r="G281" i="4"/>
  <c r="B281" i="4"/>
  <c r="G280" i="4"/>
  <c r="B280" i="4"/>
  <c r="G279" i="4"/>
  <c r="B279" i="4"/>
  <c r="G278" i="4"/>
  <c r="B278" i="4"/>
  <c r="G277" i="4"/>
  <c r="B277" i="4"/>
  <c r="G276" i="4"/>
  <c r="B276" i="4"/>
  <c r="G275" i="4"/>
  <c r="B275" i="4"/>
  <c r="G274" i="4"/>
  <c r="B274" i="4"/>
  <c r="G273" i="4"/>
  <c r="B273" i="4"/>
  <c r="G272" i="4"/>
  <c r="B272" i="4"/>
  <c r="G271" i="4"/>
  <c r="B271" i="4"/>
  <c r="G270" i="4"/>
  <c r="B270" i="4"/>
  <c r="G269" i="4"/>
  <c r="B269" i="4"/>
  <c r="G268" i="4"/>
  <c r="B268" i="4"/>
  <c r="G267" i="4"/>
  <c r="B267" i="4"/>
  <c r="G266" i="4"/>
  <c r="B266" i="4"/>
  <c r="G265" i="4"/>
  <c r="B265" i="4"/>
  <c r="G264" i="4"/>
  <c r="B264" i="4"/>
  <c r="G263" i="4"/>
  <c r="B263" i="4"/>
  <c r="G262" i="4"/>
  <c r="B262" i="4"/>
  <c r="G261" i="4"/>
  <c r="B261" i="4"/>
  <c r="G260" i="4"/>
  <c r="B260" i="4"/>
  <c r="G259" i="4"/>
  <c r="B259" i="4"/>
  <c r="G258" i="4"/>
  <c r="B258" i="4"/>
  <c r="G257" i="4"/>
  <c r="B257" i="4"/>
  <c r="G256" i="4"/>
  <c r="B256" i="4"/>
  <c r="G255" i="4"/>
  <c r="B255" i="4"/>
  <c r="G254" i="4"/>
  <c r="B254" i="4"/>
  <c r="G253" i="4"/>
  <c r="B253" i="4"/>
  <c r="G252" i="4"/>
  <c r="B252" i="4"/>
  <c r="G251" i="4"/>
  <c r="B251" i="4"/>
  <c r="G250" i="4"/>
  <c r="B250" i="4"/>
  <c r="G249" i="4"/>
  <c r="B249" i="4"/>
  <c r="G248" i="4"/>
  <c r="B248" i="4"/>
  <c r="G247" i="4"/>
  <c r="B247" i="4"/>
  <c r="G246" i="4"/>
  <c r="B246" i="4"/>
  <c r="G245" i="4"/>
  <c r="B245" i="4"/>
  <c r="G244" i="4"/>
  <c r="B244" i="4"/>
  <c r="G243" i="4"/>
  <c r="B243" i="4"/>
  <c r="G242" i="4"/>
  <c r="B242" i="4"/>
  <c r="G241" i="4"/>
  <c r="B241" i="4"/>
  <c r="G240" i="4"/>
  <c r="B240" i="4"/>
  <c r="G239" i="4"/>
  <c r="B239" i="4"/>
  <c r="G238" i="4"/>
  <c r="B238" i="4"/>
  <c r="G237" i="4"/>
  <c r="B237" i="4"/>
  <c r="G236" i="4"/>
  <c r="B236" i="4"/>
  <c r="G235" i="4"/>
  <c r="B235" i="4"/>
  <c r="G234" i="4"/>
  <c r="B234" i="4"/>
  <c r="G233" i="4"/>
  <c r="B233" i="4"/>
  <c r="G232" i="4"/>
  <c r="B232" i="4"/>
  <c r="G231" i="4"/>
  <c r="B231" i="4"/>
  <c r="G230" i="4"/>
  <c r="B230" i="4"/>
  <c r="G229" i="4"/>
  <c r="B229" i="4"/>
  <c r="G228" i="4"/>
  <c r="B228" i="4"/>
  <c r="G227" i="4"/>
  <c r="B227" i="4"/>
  <c r="G226" i="4"/>
  <c r="B226" i="4"/>
  <c r="G225" i="4"/>
  <c r="B225" i="4"/>
  <c r="G224" i="4"/>
  <c r="B224" i="4"/>
  <c r="G223" i="4"/>
  <c r="B223" i="4"/>
  <c r="G222" i="4"/>
  <c r="B222" i="4"/>
  <c r="G221" i="4"/>
  <c r="B221" i="4"/>
  <c r="G220" i="4"/>
  <c r="B220" i="4"/>
  <c r="G219" i="4"/>
  <c r="B219" i="4"/>
  <c r="G218" i="4"/>
  <c r="B218" i="4"/>
  <c r="G217" i="4"/>
  <c r="B217" i="4"/>
  <c r="G216" i="4"/>
  <c r="B216" i="4"/>
  <c r="G215" i="4"/>
  <c r="B215" i="4"/>
  <c r="G214" i="4"/>
  <c r="B214" i="4"/>
  <c r="G213" i="4"/>
  <c r="B213" i="4"/>
  <c r="G212" i="4"/>
  <c r="B212" i="4"/>
  <c r="G211" i="4"/>
  <c r="B211" i="4"/>
  <c r="G210" i="4"/>
  <c r="B210" i="4"/>
  <c r="G209" i="4"/>
  <c r="B209" i="4"/>
  <c r="G208" i="4"/>
  <c r="B208" i="4"/>
  <c r="G207" i="4"/>
  <c r="B207" i="4"/>
  <c r="G206" i="4"/>
  <c r="B206" i="4"/>
  <c r="G205" i="4"/>
  <c r="B205" i="4"/>
  <c r="B204" i="4"/>
  <c r="G203" i="4"/>
  <c r="B203" i="4"/>
  <c r="G202" i="4"/>
  <c r="B202" i="4"/>
  <c r="G201" i="4"/>
  <c r="B201" i="4"/>
  <c r="G200" i="4"/>
  <c r="B200" i="4"/>
  <c r="G199" i="4"/>
  <c r="B199" i="4"/>
  <c r="G198" i="4"/>
  <c r="B198" i="4"/>
  <c r="G197" i="4"/>
  <c r="B197" i="4"/>
  <c r="G196" i="4"/>
  <c r="B196" i="4"/>
  <c r="G195" i="4"/>
  <c r="B195" i="4"/>
  <c r="G194" i="4"/>
  <c r="B194" i="4"/>
  <c r="G193" i="4"/>
  <c r="B193" i="4"/>
  <c r="G192" i="4"/>
  <c r="B192" i="4"/>
  <c r="G191" i="4"/>
  <c r="B191" i="4"/>
  <c r="G190" i="4"/>
  <c r="B190" i="4"/>
  <c r="G189" i="4"/>
  <c r="B189" i="4"/>
  <c r="G188" i="4"/>
  <c r="B188" i="4"/>
  <c r="G187" i="4"/>
  <c r="B187" i="4"/>
  <c r="G186" i="4"/>
  <c r="B186" i="4"/>
  <c r="G185" i="4"/>
  <c r="B185" i="4"/>
  <c r="G184" i="4"/>
  <c r="B184" i="4"/>
  <c r="G183" i="4"/>
  <c r="B183" i="4"/>
  <c r="G182" i="4"/>
  <c r="B182" i="4"/>
  <c r="G181" i="4"/>
  <c r="B181" i="4"/>
  <c r="G180" i="4"/>
  <c r="B180" i="4"/>
  <c r="G179" i="4"/>
  <c r="B179" i="4"/>
  <c r="G178" i="4"/>
  <c r="B178" i="4"/>
  <c r="G177" i="4"/>
  <c r="B177" i="4"/>
  <c r="G176" i="4"/>
  <c r="B176" i="4"/>
  <c r="G175" i="4"/>
  <c r="B175" i="4"/>
  <c r="G174" i="4"/>
  <c r="B174" i="4"/>
  <c r="G173" i="4"/>
  <c r="B173" i="4"/>
  <c r="G172" i="4"/>
  <c r="B172" i="4"/>
  <c r="G171" i="4"/>
  <c r="B171" i="4"/>
  <c r="G170" i="4"/>
  <c r="B170" i="4"/>
  <c r="G169" i="4"/>
  <c r="B169" i="4"/>
  <c r="G168" i="4"/>
  <c r="B168" i="4"/>
  <c r="G167" i="4"/>
  <c r="B167" i="4"/>
  <c r="G166" i="4"/>
  <c r="B166" i="4"/>
  <c r="G165" i="4"/>
  <c r="B165" i="4"/>
  <c r="G164" i="4"/>
  <c r="B164" i="4"/>
  <c r="G163" i="4"/>
  <c r="B163" i="4"/>
  <c r="G162" i="4"/>
  <c r="B162" i="4"/>
  <c r="G161" i="4"/>
  <c r="B161" i="4"/>
  <c r="G160" i="4"/>
  <c r="B160" i="4"/>
  <c r="G159" i="4"/>
  <c r="B159" i="4"/>
  <c r="G158" i="4"/>
  <c r="B158" i="4"/>
  <c r="G157" i="4"/>
  <c r="B157" i="4"/>
  <c r="G156" i="4"/>
  <c r="B156" i="4"/>
  <c r="G155" i="4"/>
  <c r="B155" i="4"/>
  <c r="G154" i="4"/>
  <c r="B154" i="4"/>
  <c r="G153" i="4"/>
  <c r="B153" i="4"/>
  <c r="G152" i="4"/>
  <c r="B152" i="4"/>
  <c r="G151" i="4"/>
  <c r="B151" i="4"/>
  <c r="G150" i="4"/>
  <c r="B150" i="4"/>
  <c r="G149" i="4"/>
  <c r="B149" i="4"/>
  <c r="G148" i="4"/>
  <c r="B148" i="4"/>
  <c r="G147" i="4"/>
  <c r="B147" i="4"/>
  <c r="G146" i="4"/>
  <c r="B146" i="4"/>
  <c r="G145" i="4"/>
  <c r="B145" i="4"/>
  <c r="G144" i="4"/>
  <c r="B144" i="4"/>
  <c r="G143" i="4"/>
  <c r="B143" i="4"/>
  <c r="G142" i="4"/>
  <c r="B142" i="4"/>
  <c r="G141" i="4"/>
  <c r="B141" i="4"/>
  <c r="G140" i="4"/>
  <c r="B140" i="4"/>
  <c r="G139" i="4"/>
  <c r="B139" i="4"/>
  <c r="G138" i="4"/>
  <c r="B138" i="4"/>
  <c r="G137" i="4"/>
  <c r="B137" i="4"/>
  <c r="G136" i="4"/>
  <c r="B136" i="4"/>
  <c r="G135" i="4"/>
  <c r="B135" i="4"/>
  <c r="G134" i="4"/>
  <c r="B134" i="4"/>
  <c r="G133" i="4"/>
  <c r="B133" i="4"/>
  <c r="G132" i="4"/>
  <c r="B132" i="4"/>
  <c r="G131" i="4"/>
  <c r="B131" i="4"/>
  <c r="G130" i="4"/>
  <c r="B130" i="4"/>
  <c r="G129" i="4"/>
  <c r="B129" i="4"/>
  <c r="G128" i="4"/>
  <c r="B128" i="4"/>
  <c r="G127" i="4"/>
  <c r="B127" i="4"/>
  <c r="G126" i="4"/>
  <c r="B126" i="4"/>
  <c r="G125" i="4"/>
  <c r="B125" i="4"/>
  <c r="G124" i="4"/>
  <c r="B124" i="4"/>
  <c r="G123" i="4"/>
  <c r="B123" i="4"/>
  <c r="G122" i="4"/>
  <c r="B122" i="4"/>
  <c r="G121" i="4"/>
  <c r="B121" i="4"/>
  <c r="G120" i="4"/>
  <c r="B120" i="4"/>
  <c r="G119" i="4"/>
  <c r="B119" i="4"/>
  <c r="G118" i="4"/>
  <c r="B118" i="4"/>
  <c r="G117" i="4"/>
  <c r="B117" i="4"/>
  <c r="G116" i="4"/>
  <c r="B116" i="4"/>
  <c r="G115" i="4"/>
  <c r="B115" i="4"/>
  <c r="G114" i="4"/>
  <c r="B114" i="4"/>
  <c r="G113" i="4"/>
  <c r="B113" i="4"/>
  <c r="G112" i="4"/>
  <c r="B112" i="4"/>
  <c r="G111" i="4"/>
  <c r="B111" i="4"/>
  <c r="G110" i="4"/>
  <c r="B110" i="4"/>
  <c r="G109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  <c r="I300" i="4"/>
  <c r="I365" i="4"/>
  <c r="I366" i="4"/>
  <c r="C148" i="3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I2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C5" i="3" l="1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4" i="3"/>
  <c r="C368" i="2"/>
  <c r="C368" i="1"/>
  <c r="C3" i="5" l="1"/>
  <c r="C4" i="5"/>
  <c r="C5" i="5"/>
</calcChain>
</file>

<file path=xl/sharedStrings.xml><?xml version="1.0" encoding="utf-8"?>
<sst xmlns="http://schemas.openxmlformats.org/spreadsheetml/2006/main" count="978" uniqueCount="25">
  <si>
    <t xml:space="preserve">Orchard-Alfalfa canal </t>
  </si>
  <si>
    <t>Date</t>
  </si>
  <si>
    <t>Discharge</t>
  </si>
  <si>
    <t xml:space="preserve">Thirty-mile canal </t>
  </si>
  <si>
    <t xml:space="preserve"> Western canal </t>
  </si>
  <si>
    <t>PIOSTLCO</t>
  </si>
  <si>
    <t>Discharge (AF)</t>
  </si>
  <si>
    <t>Haigler</t>
  </si>
  <si>
    <t>Thirty-Mile</t>
  </si>
  <si>
    <t>Orchard Alfalfa</t>
  </si>
  <si>
    <t>Western</t>
  </si>
  <si>
    <t>Canal_ID</t>
  </si>
  <si>
    <t>Canal_Name</t>
  </si>
  <si>
    <t>Delivery_acft</t>
  </si>
  <si>
    <t>abbrev</t>
  </si>
  <si>
    <t>Date Time</t>
  </si>
  <si>
    <t>DISCHRG Value</t>
  </si>
  <si>
    <t>DISCHRG Units</t>
  </si>
  <si>
    <t>DISCHRG Review Status</t>
  </si>
  <si>
    <t>DISCHRG Observation Flag</t>
  </si>
  <si>
    <t>DISCHRG Modified</t>
  </si>
  <si>
    <t>cfs</t>
  </si>
  <si>
    <t>O</t>
  </si>
  <si>
    <t>Ssn</t>
  </si>
  <si>
    <t>Obs*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</si>
</sst>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NumberFormat="1" applyFont="1" applyFill="1" applyAlignment="1">
      <alignment horizontal="center" vertical="center"/>
    </xf>
    <xf numFmtId="0" fontId="2" fillId="2" borderId="0" xfId="0" applyFont="1" applyFill="1"/>
    <xf numFmtId="0" fontId="0" fillId="0" borderId="0" xfId="0" applyAlignment="1">
      <alignment horizontal="center"/>
    </xf>
    <xf numFmtId="14" fontId="0" fillId="3" borderId="0" xfId="0" applyNumberFormat="1" applyFill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0" fontId="3" fillId="0" borderId="0" xfId="0" applyFont="1"/>
    <xf numFmtId="0" fontId="0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ill="1"/>
    <xf numFmtId="22" fontId="0" fillId="0" borderId="0" xfId="0" applyNumberFormat="1"/>
    <xf numFmtId="22" fontId="0" fillId="0" borderId="0" xfId="0" applyNumberFormat="1" applyAlignment="1">
      <alignment horizontal="left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9"/>
  <sheetViews>
    <sheetView workbookViewId="0">
      <selection activeCell="A4" sqref="A4:B367"/>
    </sheetView>
  </sheetViews>
  <sheetFormatPr defaultRowHeight="14.4" x14ac:dyDescent="0.3"/>
  <cols>
    <col min="1" max="1" width="18.88671875" customWidth="1"/>
    <col min="2" max="2" width="21.6640625" customWidth="1"/>
  </cols>
  <sheetData>
    <row r="1" spans="1:3" x14ac:dyDescent="0.3">
      <c r="A1" s="1">
        <v>117000</v>
      </c>
      <c r="B1" s="2" t="s">
        <v>0</v>
      </c>
    </row>
    <row r="3" spans="1:3" x14ac:dyDescent="0.3">
      <c r="A3" s="3" t="s">
        <v>1</v>
      </c>
      <c r="B3" s="3" t="s">
        <v>2</v>
      </c>
      <c r="C3" t="s">
        <v>6</v>
      </c>
    </row>
    <row r="4" spans="1:3" x14ac:dyDescent="0.3">
      <c r="A4" s="11">
        <v>44927</v>
      </c>
      <c r="B4">
        <v>0</v>
      </c>
      <c r="C4">
        <f>IF(B4 = "---",0,IF(B4 &lt;= 0,0,B4*1.9835))</f>
        <v>0</v>
      </c>
    </row>
    <row r="5" spans="1:3" x14ac:dyDescent="0.3">
      <c r="A5" s="11">
        <v>44928.5</v>
      </c>
      <c r="C5">
        <f t="shared" ref="C5:C68" si="0">IF(B5 = "---",0,IF(B5 &lt;= 0,0,B5*1.9835))</f>
        <v>0</v>
      </c>
    </row>
    <row r="6" spans="1:3" x14ac:dyDescent="0.3">
      <c r="A6" s="11">
        <v>44930</v>
      </c>
      <c r="B6">
        <v>0</v>
      </c>
      <c r="C6">
        <f t="shared" si="0"/>
        <v>0</v>
      </c>
    </row>
    <row r="7" spans="1:3" x14ac:dyDescent="0.3">
      <c r="A7" s="11">
        <v>44931</v>
      </c>
      <c r="B7">
        <v>0</v>
      </c>
      <c r="C7">
        <f t="shared" si="0"/>
        <v>0</v>
      </c>
    </row>
    <row r="8" spans="1:3" x14ac:dyDescent="0.3">
      <c r="A8" s="11">
        <v>44932</v>
      </c>
      <c r="B8">
        <v>0</v>
      </c>
      <c r="C8">
        <f t="shared" si="0"/>
        <v>0</v>
      </c>
    </row>
    <row r="9" spans="1:3" x14ac:dyDescent="0.3">
      <c r="A9" s="11">
        <v>44933</v>
      </c>
      <c r="B9">
        <v>0</v>
      </c>
      <c r="C9">
        <f t="shared" si="0"/>
        <v>0</v>
      </c>
    </row>
    <row r="10" spans="1:3" x14ac:dyDescent="0.3">
      <c r="A10" s="11">
        <v>44934</v>
      </c>
      <c r="B10">
        <v>0</v>
      </c>
      <c r="C10">
        <f t="shared" si="0"/>
        <v>0</v>
      </c>
    </row>
    <row r="11" spans="1:3" x14ac:dyDescent="0.3">
      <c r="A11" s="11">
        <v>44935</v>
      </c>
      <c r="B11">
        <v>0</v>
      </c>
      <c r="C11">
        <f t="shared" si="0"/>
        <v>0</v>
      </c>
    </row>
    <row r="12" spans="1:3" x14ac:dyDescent="0.3">
      <c r="A12" s="11">
        <v>44936</v>
      </c>
      <c r="B12">
        <v>0</v>
      </c>
      <c r="C12">
        <f t="shared" si="0"/>
        <v>0</v>
      </c>
    </row>
    <row r="13" spans="1:3" x14ac:dyDescent="0.3">
      <c r="A13" s="11">
        <v>44937</v>
      </c>
      <c r="B13">
        <v>0</v>
      </c>
      <c r="C13">
        <f t="shared" si="0"/>
        <v>0</v>
      </c>
    </row>
    <row r="14" spans="1:3" x14ac:dyDescent="0.3">
      <c r="A14" s="11">
        <v>44938</v>
      </c>
      <c r="B14">
        <v>0</v>
      </c>
      <c r="C14">
        <f t="shared" si="0"/>
        <v>0</v>
      </c>
    </row>
    <row r="15" spans="1:3" x14ac:dyDescent="0.3">
      <c r="A15" s="11">
        <v>44939</v>
      </c>
      <c r="B15">
        <v>0</v>
      </c>
      <c r="C15">
        <f t="shared" si="0"/>
        <v>0</v>
      </c>
    </row>
    <row r="16" spans="1:3" x14ac:dyDescent="0.3">
      <c r="A16" s="11">
        <v>44940</v>
      </c>
      <c r="B16">
        <v>0</v>
      </c>
      <c r="C16">
        <f t="shared" si="0"/>
        <v>0</v>
      </c>
    </row>
    <row r="17" spans="1:3" x14ac:dyDescent="0.3">
      <c r="A17" s="11">
        <v>44941</v>
      </c>
      <c r="B17">
        <v>0</v>
      </c>
      <c r="C17">
        <f t="shared" si="0"/>
        <v>0</v>
      </c>
    </row>
    <row r="18" spans="1:3" x14ac:dyDescent="0.3">
      <c r="A18" s="11">
        <v>44942</v>
      </c>
      <c r="B18">
        <v>0</v>
      </c>
      <c r="C18">
        <f t="shared" si="0"/>
        <v>0</v>
      </c>
    </row>
    <row r="19" spans="1:3" x14ac:dyDescent="0.3">
      <c r="A19" s="11">
        <v>44943</v>
      </c>
      <c r="B19">
        <v>0</v>
      </c>
      <c r="C19">
        <f t="shared" si="0"/>
        <v>0</v>
      </c>
    </row>
    <row r="20" spans="1:3" x14ac:dyDescent="0.3">
      <c r="A20" s="11">
        <v>44944</v>
      </c>
      <c r="B20">
        <v>0</v>
      </c>
      <c r="C20">
        <f t="shared" si="0"/>
        <v>0</v>
      </c>
    </row>
    <row r="21" spans="1:3" x14ac:dyDescent="0.3">
      <c r="A21" s="11">
        <v>44945</v>
      </c>
      <c r="B21">
        <v>0</v>
      </c>
      <c r="C21">
        <f t="shared" si="0"/>
        <v>0</v>
      </c>
    </row>
    <row r="22" spans="1:3" x14ac:dyDescent="0.3">
      <c r="A22" s="11">
        <v>44946</v>
      </c>
      <c r="B22">
        <v>0</v>
      </c>
      <c r="C22">
        <f t="shared" si="0"/>
        <v>0</v>
      </c>
    </row>
    <row r="23" spans="1:3" x14ac:dyDescent="0.3">
      <c r="A23" s="11">
        <v>44947</v>
      </c>
      <c r="B23">
        <v>0</v>
      </c>
      <c r="C23">
        <f t="shared" si="0"/>
        <v>0</v>
      </c>
    </row>
    <row r="24" spans="1:3" x14ac:dyDescent="0.3">
      <c r="A24" s="11">
        <v>44948</v>
      </c>
      <c r="B24">
        <v>0</v>
      </c>
      <c r="C24">
        <f t="shared" si="0"/>
        <v>0</v>
      </c>
    </row>
    <row r="25" spans="1:3" x14ac:dyDescent="0.3">
      <c r="A25" s="11">
        <v>44949</v>
      </c>
      <c r="B25">
        <v>0</v>
      </c>
      <c r="C25">
        <f t="shared" si="0"/>
        <v>0</v>
      </c>
    </row>
    <row r="26" spans="1:3" x14ac:dyDescent="0.3">
      <c r="A26" s="11">
        <v>44950</v>
      </c>
      <c r="B26">
        <v>0</v>
      </c>
      <c r="C26">
        <f t="shared" si="0"/>
        <v>0</v>
      </c>
    </row>
    <row r="27" spans="1:3" x14ac:dyDescent="0.3">
      <c r="A27" s="11">
        <v>44951</v>
      </c>
      <c r="B27">
        <v>0</v>
      </c>
      <c r="C27">
        <f t="shared" si="0"/>
        <v>0</v>
      </c>
    </row>
    <row r="28" spans="1:3" x14ac:dyDescent="0.3">
      <c r="A28" s="11">
        <v>44952</v>
      </c>
      <c r="B28">
        <v>0</v>
      </c>
      <c r="C28">
        <f t="shared" si="0"/>
        <v>0</v>
      </c>
    </row>
    <row r="29" spans="1:3" x14ac:dyDescent="0.3">
      <c r="A29" s="11">
        <v>44953</v>
      </c>
      <c r="B29">
        <v>0</v>
      </c>
      <c r="C29">
        <f t="shared" si="0"/>
        <v>0</v>
      </c>
    </row>
    <row r="30" spans="1:3" x14ac:dyDescent="0.3">
      <c r="A30" s="11">
        <v>44954</v>
      </c>
      <c r="B30">
        <v>0</v>
      </c>
      <c r="C30">
        <f t="shared" si="0"/>
        <v>0</v>
      </c>
    </row>
    <row r="31" spans="1:3" x14ac:dyDescent="0.3">
      <c r="A31" s="11">
        <v>44955</v>
      </c>
      <c r="B31">
        <v>0</v>
      </c>
      <c r="C31">
        <f t="shared" si="0"/>
        <v>0</v>
      </c>
    </row>
    <row r="32" spans="1:3" x14ac:dyDescent="0.3">
      <c r="A32" s="11">
        <v>44956</v>
      </c>
      <c r="B32">
        <v>0</v>
      </c>
      <c r="C32">
        <f t="shared" si="0"/>
        <v>0</v>
      </c>
    </row>
    <row r="33" spans="1:3" x14ac:dyDescent="0.3">
      <c r="A33" s="11">
        <v>44957</v>
      </c>
      <c r="B33">
        <v>0</v>
      </c>
      <c r="C33">
        <f t="shared" si="0"/>
        <v>0</v>
      </c>
    </row>
    <row r="34" spans="1:3" x14ac:dyDescent="0.3">
      <c r="A34" s="11">
        <v>44958</v>
      </c>
      <c r="B34">
        <v>0</v>
      </c>
      <c r="C34">
        <f t="shared" si="0"/>
        <v>0</v>
      </c>
    </row>
    <row r="35" spans="1:3" x14ac:dyDescent="0.3">
      <c r="A35" s="11">
        <v>44959</v>
      </c>
      <c r="B35">
        <v>0</v>
      </c>
      <c r="C35">
        <f t="shared" si="0"/>
        <v>0</v>
      </c>
    </row>
    <row r="36" spans="1:3" x14ac:dyDescent="0.3">
      <c r="A36" s="11">
        <v>44960</v>
      </c>
      <c r="B36">
        <v>0</v>
      </c>
      <c r="C36">
        <f t="shared" si="0"/>
        <v>0</v>
      </c>
    </row>
    <row r="37" spans="1:3" x14ac:dyDescent="0.3">
      <c r="A37" s="11">
        <v>44961</v>
      </c>
      <c r="B37">
        <v>0</v>
      </c>
      <c r="C37">
        <f t="shared" si="0"/>
        <v>0</v>
      </c>
    </row>
    <row r="38" spans="1:3" x14ac:dyDescent="0.3">
      <c r="A38" s="11">
        <v>44962</v>
      </c>
      <c r="B38">
        <v>0</v>
      </c>
      <c r="C38">
        <f t="shared" si="0"/>
        <v>0</v>
      </c>
    </row>
    <row r="39" spans="1:3" x14ac:dyDescent="0.3">
      <c r="A39" s="11">
        <v>44963</v>
      </c>
      <c r="B39">
        <v>0</v>
      </c>
      <c r="C39">
        <f t="shared" si="0"/>
        <v>0</v>
      </c>
    </row>
    <row r="40" spans="1:3" x14ac:dyDescent="0.3">
      <c r="A40" s="11">
        <v>44964</v>
      </c>
      <c r="B40">
        <v>0</v>
      </c>
      <c r="C40">
        <f t="shared" si="0"/>
        <v>0</v>
      </c>
    </row>
    <row r="41" spans="1:3" x14ac:dyDescent="0.3">
      <c r="A41" s="11">
        <v>44965</v>
      </c>
      <c r="B41">
        <v>0</v>
      </c>
      <c r="C41">
        <f t="shared" si="0"/>
        <v>0</v>
      </c>
    </row>
    <row r="42" spans="1:3" x14ac:dyDescent="0.3">
      <c r="A42" s="11">
        <v>44966</v>
      </c>
      <c r="B42">
        <v>0</v>
      </c>
      <c r="C42">
        <f t="shared" si="0"/>
        <v>0</v>
      </c>
    </row>
    <row r="43" spans="1:3" x14ac:dyDescent="0.3">
      <c r="A43" s="11">
        <v>44967</v>
      </c>
      <c r="B43">
        <v>0</v>
      </c>
      <c r="C43">
        <f t="shared" si="0"/>
        <v>0</v>
      </c>
    </row>
    <row r="44" spans="1:3" x14ac:dyDescent="0.3">
      <c r="A44" s="11">
        <v>44968</v>
      </c>
      <c r="B44">
        <v>0</v>
      </c>
      <c r="C44">
        <f t="shared" si="0"/>
        <v>0</v>
      </c>
    </row>
    <row r="45" spans="1:3" x14ac:dyDescent="0.3">
      <c r="A45" s="11">
        <v>44969</v>
      </c>
      <c r="B45">
        <v>0</v>
      </c>
      <c r="C45">
        <f t="shared" si="0"/>
        <v>0</v>
      </c>
    </row>
    <row r="46" spans="1:3" x14ac:dyDescent="0.3">
      <c r="A46" s="11">
        <v>44970</v>
      </c>
      <c r="B46">
        <v>0</v>
      </c>
      <c r="C46">
        <f t="shared" si="0"/>
        <v>0</v>
      </c>
    </row>
    <row r="47" spans="1:3" x14ac:dyDescent="0.3">
      <c r="A47" s="11">
        <v>44971</v>
      </c>
      <c r="B47">
        <v>0</v>
      </c>
      <c r="C47">
        <f t="shared" si="0"/>
        <v>0</v>
      </c>
    </row>
    <row r="48" spans="1:3" x14ac:dyDescent="0.3">
      <c r="A48" s="11">
        <v>44972</v>
      </c>
      <c r="B48">
        <v>0</v>
      </c>
      <c r="C48">
        <f t="shared" si="0"/>
        <v>0</v>
      </c>
    </row>
    <row r="49" spans="1:3" x14ac:dyDescent="0.3">
      <c r="A49" s="11">
        <v>44973</v>
      </c>
      <c r="B49">
        <v>0</v>
      </c>
      <c r="C49">
        <f t="shared" si="0"/>
        <v>0</v>
      </c>
    </row>
    <row r="50" spans="1:3" x14ac:dyDescent="0.3">
      <c r="A50" s="11">
        <v>44974</v>
      </c>
      <c r="B50">
        <v>0</v>
      </c>
      <c r="C50">
        <f t="shared" si="0"/>
        <v>0</v>
      </c>
    </row>
    <row r="51" spans="1:3" x14ac:dyDescent="0.3">
      <c r="A51" s="11">
        <v>44975</v>
      </c>
      <c r="B51">
        <v>0</v>
      </c>
      <c r="C51">
        <f t="shared" si="0"/>
        <v>0</v>
      </c>
    </row>
    <row r="52" spans="1:3" x14ac:dyDescent="0.3">
      <c r="A52" s="11">
        <v>44976</v>
      </c>
      <c r="B52">
        <v>0</v>
      </c>
      <c r="C52">
        <f t="shared" si="0"/>
        <v>0</v>
      </c>
    </row>
    <row r="53" spans="1:3" x14ac:dyDescent="0.3">
      <c r="A53" s="11">
        <v>44977</v>
      </c>
      <c r="B53">
        <v>0</v>
      </c>
      <c r="C53">
        <f t="shared" si="0"/>
        <v>0</v>
      </c>
    </row>
    <row r="54" spans="1:3" x14ac:dyDescent="0.3">
      <c r="A54" s="11">
        <v>44978</v>
      </c>
      <c r="B54">
        <v>0</v>
      </c>
      <c r="C54">
        <f t="shared" si="0"/>
        <v>0</v>
      </c>
    </row>
    <row r="55" spans="1:3" x14ac:dyDescent="0.3">
      <c r="A55" s="11">
        <v>44979</v>
      </c>
      <c r="B55">
        <v>0</v>
      </c>
      <c r="C55">
        <f t="shared" si="0"/>
        <v>0</v>
      </c>
    </row>
    <row r="56" spans="1:3" x14ac:dyDescent="0.3">
      <c r="A56" s="11">
        <v>44980</v>
      </c>
      <c r="B56">
        <v>0</v>
      </c>
      <c r="C56">
        <f t="shared" si="0"/>
        <v>0</v>
      </c>
    </row>
    <row r="57" spans="1:3" x14ac:dyDescent="0.3">
      <c r="A57" s="11">
        <v>44981</v>
      </c>
      <c r="B57">
        <v>0</v>
      </c>
      <c r="C57">
        <f t="shared" si="0"/>
        <v>0</v>
      </c>
    </row>
    <row r="58" spans="1:3" x14ac:dyDescent="0.3">
      <c r="A58" s="11">
        <v>44982</v>
      </c>
      <c r="B58">
        <v>0</v>
      </c>
      <c r="C58">
        <f t="shared" si="0"/>
        <v>0</v>
      </c>
    </row>
    <row r="59" spans="1:3" x14ac:dyDescent="0.3">
      <c r="A59" s="11">
        <v>44983</v>
      </c>
      <c r="B59">
        <v>0</v>
      </c>
      <c r="C59">
        <f t="shared" si="0"/>
        <v>0</v>
      </c>
    </row>
    <row r="60" spans="1:3" x14ac:dyDescent="0.3">
      <c r="A60" s="11">
        <v>44984</v>
      </c>
      <c r="B60">
        <v>0</v>
      </c>
      <c r="C60">
        <f t="shared" si="0"/>
        <v>0</v>
      </c>
    </row>
    <row r="61" spans="1:3" x14ac:dyDescent="0.3">
      <c r="A61" s="11">
        <v>44985</v>
      </c>
      <c r="B61">
        <v>0</v>
      </c>
      <c r="C61">
        <f t="shared" si="0"/>
        <v>0</v>
      </c>
    </row>
    <row r="62" spans="1:3" x14ac:dyDescent="0.3">
      <c r="A62" s="11">
        <v>44986</v>
      </c>
      <c r="B62">
        <v>0</v>
      </c>
      <c r="C62">
        <f t="shared" si="0"/>
        <v>0</v>
      </c>
    </row>
    <row r="63" spans="1:3" x14ac:dyDescent="0.3">
      <c r="A63" s="11">
        <v>44987</v>
      </c>
      <c r="B63">
        <v>0</v>
      </c>
      <c r="C63">
        <f t="shared" si="0"/>
        <v>0</v>
      </c>
    </row>
    <row r="64" spans="1:3" x14ac:dyDescent="0.3">
      <c r="A64" s="11">
        <v>44988</v>
      </c>
      <c r="B64">
        <v>0</v>
      </c>
      <c r="C64">
        <f t="shared" si="0"/>
        <v>0</v>
      </c>
    </row>
    <row r="65" spans="1:3" x14ac:dyDescent="0.3">
      <c r="A65" s="11">
        <v>44989</v>
      </c>
      <c r="B65">
        <v>0</v>
      </c>
      <c r="C65">
        <f t="shared" si="0"/>
        <v>0</v>
      </c>
    </row>
    <row r="66" spans="1:3" x14ac:dyDescent="0.3">
      <c r="A66" s="11">
        <v>44990</v>
      </c>
      <c r="B66">
        <v>0</v>
      </c>
      <c r="C66">
        <f t="shared" si="0"/>
        <v>0</v>
      </c>
    </row>
    <row r="67" spans="1:3" x14ac:dyDescent="0.3">
      <c r="A67" s="11">
        <v>44991</v>
      </c>
      <c r="B67">
        <v>0</v>
      </c>
      <c r="C67">
        <f t="shared" si="0"/>
        <v>0</v>
      </c>
    </row>
    <row r="68" spans="1:3" x14ac:dyDescent="0.3">
      <c r="A68" s="11">
        <v>44992</v>
      </c>
      <c r="B68">
        <v>0</v>
      </c>
      <c r="C68">
        <f t="shared" si="0"/>
        <v>0</v>
      </c>
    </row>
    <row r="69" spans="1:3" x14ac:dyDescent="0.3">
      <c r="A69" s="11">
        <v>44993</v>
      </c>
      <c r="B69">
        <v>0</v>
      </c>
      <c r="C69">
        <f t="shared" ref="C69:C132" si="1">IF(B69 = "---",0,IF(B69 &lt;= 0,0,B69*1.9835))</f>
        <v>0</v>
      </c>
    </row>
    <row r="70" spans="1:3" x14ac:dyDescent="0.3">
      <c r="A70" s="11">
        <v>44994</v>
      </c>
      <c r="B70">
        <v>0</v>
      </c>
      <c r="C70">
        <f t="shared" si="1"/>
        <v>0</v>
      </c>
    </row>
    <row r="71" spans="1:3" x14ac:dyDescent="0.3">
      <c r="A71" s="11">
        <v>44995</v>
      </c>
      <c r="B71">
        <v>0</v>
      </c>
      <c r="C71">
        <f t="shared" si="1"/>
        <v>0</v>
      </c>
    </row>
    <row r="72" spans="1:3" x14ac:dyDescent="0.3">
      <c r="A72" s="11">
        <v>44996</v>
      </c>
      <c r="B72">
        <v>0</v>
      </c>
      <c r="C72">
        <f t="shared" si="1"/>
        <v>0</v>
      </c>
    </row>
    <row r="73" spans="1:3" x14ac:dyDescent="0.3">
      <c r="A73" s="11">
        <v>44997</v>
      </c>
      <c r="B73">
        <v>0</v>
      </c>
      <c r="C73">
        <f t="shared" si="1"/>
        <v>0</v>
      </c>
    </row>
    <row r="74" spans="1:3" x14ac:dyDescent="0.3">
      <c r="A74" s="11">
        <v>44998</v>
      </c>
      <c r="B74">
        <v>0</v>
      </c>
      <c r="C74">
        <f t="shared" si="1"/>
        <v>0</v>
      </c>
    </row>
    <row r="75" spans="1:3" x14ac:dyDescent="0.3">
      <c r="A75" s="11">
        <v>44999</v>
      </c>
      <c r="B75">
        <v>0</v>
      </c>
      <c r="C75">
        <f t="shared" si="1"/>
        <v>0</v>
      </c>
    </row>
    <row r="76" spans="1:3" x14ac:dyDescent="0.3">
      <c r="A76" s="11">
        <v>45000</v>
      </c>
      <c r="B76">
        <v>0</v>
      </c>
      <c r="C76">
        <f t="shared" si="1"/>
        <v>0</v>
      </c>
    </row>
    <row r="77" spans="1:3" x14ac:dyDescent="0.3">
      <c r="A77" s="11">
        <v>45001</v>
      </c>
      <c r="B77">
        <v>0</v>
      </c>
      <c r="C77">
        <f t="shared" si="1"/>
        <v>0</v>
      </c>
    </row>
    <row r="78" spans="1:3" x14ac:dyDescent="0.3">
      <c r="A78" s="11">
        <v>45002</v>
      </c>
      <c r="B78">
        <v>0</v>
      </c>
      <c r="C78">
        <f t="shared" si="1"/>
        <v>0</v>
      </c>
    </row>
    <row r="79" spans="1:3" x14ac:dyDescent="0.3">
      <c r="A79" s="11">
        <v>45003</v>
      </c>
      <c r="B79">
        <v>0</v>
      </c>
      <c r="C79">
        <f t="shared" si="1"/>
        <v>0</v>
      </c>
    </row>
    <row r="80" spans="1:3" x14ac:dyDescent="0.3">
      <c r="A80" s="11">
        <v>45004</v>
      </c>
      <c r="B80">
        <v>0</v>
      </c>
      <c r="C80">
        <f t="shared" si="1"/>
        <v>0</v>
      </c>
    </row>
    <row r="81" spans="1:3" x14ac:dyDescent="0.3">
      <c r="A81" s="11">
        <v>45005</v>
      </c>
      <c r="B81">
        <v>0</v>
      </c>
      <c r="C81">
        <f t="shared" si="1"/>
        <v>0</v>
      </c>
    </row>
    <row r="82" spans="1:3" x14ac:dyDescent="0.3">
      <c r="A82" s="11">
        <v>45006</v>
      </c>
      <c r="B82">
        <v>0</v>
      </c>
      <c r="C82">
        <f t="shared" si="1"/>
        <v>0</v>
      </c>
    </row>
    <row r="83" spans="1:3" x14ac:dyDescent="0.3">
      <c r="A83" s="11">
        <v>45007</v>
      </c>
      <c r="B83">
        <v>0</v>
      </c>
      <c r="C83">
        <f t="shared" si="1"/>
        <v>0</v>
      </c>
    </row>
    <row r="84" spans="1:3" x14ac:dyDescent="0.3">
      <c r="A84" s="11">
        <v>45008</v>
      </c>
      <c r="B84">
        <v>0</v>
      </c>
      <c r="C84">
        <f t="shared" si="1"/>
        <v>0</v>
      </c>
    </row>
    <row r="85" spans="1:3" x14ac:dyDescent="0.3">
      <c r="A85" s="11">
        <v>45009</v>
      </c>
      <c r="B85">
        <v>0</v>
      </c>
      <c r="C85">
        <f t="shared" si="1"/>
        <v>0</v>
      </c>
    </row>
    <row r="86" spans="1:3" x14ac:dyDescent="0.3">
      <c r="A86" s="11">
        <v>45010</v>
      </c>
      <c r="B86">
        <v>0</v>
      </c>
      <c r="C86">
        <f t="shared" si="1"/>
        <v>0</v>
      </c>
    </row>
    <row r="87" spans="1:3" x14ac:dyDescent="0.3">
      <c r="A87" s="11">
        <v>45011</v>
      </c>
      <c r="B87">
        <v>0</v>
      </c>
      <c r="C87">
        <f t="shared" si="1"/>
        <v>0</v>
      </c>
    </row>
    <row r="88" spans="1:3" x14ac:dyDescent="0.3">
      <c r="A88" s="11">
        <v>45012</v>
      </c>
      <c r="B88">
        <v>0</v>
      </c>
      <c r="C88">
        <f t="shared" si="1"/>
        <v>0</v>
      </c>
    </row>
    <row r="89" spans="1:3" x14ac:dyDescent="0.3">
      <c r="A89" s="11">
        <v>45013</v>
      </c>
      <c r="B89">
        <v>0</v>
      </c>
      <c r="C89">
        <f t="shared" si="1"/>
        <v>0</v>
      </c>
    </row>
    <row r="90" spans="1:3" x14ac:dyDescent="0.3">
      <c r="A90" s="11">
        <v>45014</v>
      </c>
      <c r="B90">
        <v>0</v>
      </c>
      <c r="C90">
        <f t="shared" si="1"/>
        <v>0</v>
      </c>
    </row>
    <row r="91" spans="1:3" x14ac:dyDescent="0.3">
      <c r="A91" s="11">
        <v>45015</v>
      </c>
      <c r="B91">
        <v>0</v>
      </c>
      <c r="C91">
        <f t="shared" si="1"/>
        <v>0</v>
      </c>
    </row>
    <row r="92" spans="1:3" x14ac:dyDescent="0.3">
      <c r="A92" s="11">
        <v>45016</v>
      </c>
      <c r="B92">
        <v>0</v>
      </c>
      <c r="C92">
        <f t="shared" si="1"/>
        <v>0</v>
      </c>
    </row>
    <row r="93" spans="1:3" x14ac:dyDescent="0.3">
      <c r="A93" s="11">
        <v>45017</v>
      </c>
      <c r="B93">
        <v>0</v>
      </c>
      <c r="C93">
        <f t="shared" si="1"/>
        <v>0</v>
      </c>
    </row>
    <row r="94" spans="1:3" x14ac:dyDescent="0.3">
      <c r="A94" s="11">
        <v>45018</v>
      </c>
      <c r="B94">
        <v>0</v>
      </c>
      <c r="C94">
        <f t="shared" si="1"/>
        <v>0</v>
      </c>
    </row>
    <row r="95" spans="1:3" x14ac:dyDescent="0.3">
      <c r="A95" s="11">
        <v>45019</v>
      </c>
      <c r="B95">
        <v>0</v>
      </c>
      <c r="C95">
        <f t="shared" si="1"/>
        <v>0</v>
      </c>
    </row>
    <row r="96" spans="1:3" x14ac:dyDescent="0.3">
      <c r="A96" s="11">
        <v>45020</v>
      </c>
      <c r="B96">
        <v>0</v>
      </c>
      <c r="C96">
        <f t="shared" si="1"/>
        <v>0</v>
      </c>
    </row>
    <row r="97" spans="1:3" x14ac:dyDescent="0.3">
      <c r="A97" s="11">
        <v>45021</v>
      </c>
      <c r="B97">
        <v>0</v>
      </c>
      <c r="C97">
        <f t="shared" si="1"/>
        <v>0</v>
      </c>
    </row>
    <row r="98" spans="1:3" x14ac:dyDescent="0.3">
      <c r="A98" s="11">
        <v>45022</v>
      </c>
      <c r="B98">
        <v>0</v>
      </c>
      <c r="C98">
        <f t="shared" si="1"/>
        <v>0</v>
      </c>
    </row>
    <row r="99" spans="1:3" x14ac:dyDescent="0.3">
      <c r="A99" s="11">
        <v>45023</v>
      </c>
      <c r="B99">
        <v>0</v>
      </c>
      <c r="C99">
        <f t="shared" si="1"/>
        <v>0</v>
      </c>
    </row>
    <row r="100" spans="1:3" x14ac:dyDescent="0.3">
      <c r="A100" s="11">
        <v>45024</v>
      </c>
      <c r="B100">
        <v>0</v>
      </c>
      <c r="C100">
        <f t="shared" si="1"/>
        <v>0</v>
      </c>
    </row>
    <row r="101" spans="1:3" x14ac:dyDescent="0.3">
      <c r="A101" s="11">
        <v>45025</v>
      </c>
      <c r="B101">
        <v>0</v>
      </c>
      <c r="C101">
        <f t="shared" si="1"/>
        <v>0</v>
      </c>
    </row>
    <row r="102" spans="1:3" x14ac:dyDescent="0.3">
      <c r="A102" s="11">
        <v>45026</v>
      </c>
      <c r="B102">
        <v>0</v>
      </c>
      <c r="C102">
        <f t="shared" si="1"/>
        <v>0</v>
      </c>
    </row>
    <row r="103" spans="1:3" x14ac:dyDescent="0.3">
      <c r="A103" s="11">
        <v>45027</v>
      </c>
      <c r="B103">
        <v>0</v>
      </c>
      <c r="C103">
        <f t="shared" si="1"/>
        <v>0</v>
      </c>
    </row>
    <row r="104" spans="1:3" x14ac:dyDescent="0.3">
      <c r="A104" s="11">
        <v>45028</v>
      </c>
      <c r="B104">
        <v>0</v>
      </c>
      <c r="C104">
        <f t="shared" si="1"/>
        <v>0</v>
      </c>
    </row>
    <row r="105" spans="1:3" x14ac:dyDescent="0.3">
      <c r="A105" s="11">
        <v>45029</v>
      </c>
      <c r="B105">
        <v>0</v>
      </c>
      <c r="C105">
        <f t="shared" si="1"/>
        <v>0</v>
      </c>
    </row>
    <row r="106" spans="1:3" x14ac:dyDescent="0.3">
      <c r="A106" s="11">
        <v>45030</v>
      </c>
      <c r="B106">
        <v>0</v>
      </c>
      <c r="C106">
        <f t="shared" si="1"/>
        <v>0</v>
      </c>
    </row>
    <row r="107" spans="1:3" x14ac:dyDescent="0.3">
      <c r="A107" s="11">
        <v>45031</v>
      </c>
      <c r="B107">
        <v>0</v>
      </c>
      <c r="C107">
        <f t="shared" si="1"/>
        <v>0</v>
      </c>
    </row>
    <row r="108" spans="1:3" x14ac:dyDescent="0.3">
      <c r="A108" s="11">
        <v>45032</v>
      </c>
      <c r="B108">
        <v>0</v>
      </c>
      <c r="C108">
        <f t="shared" si="1"/>
        <v>0</v>
      </c>
    </row>
    <row r="109" spans="1:3" x14ac:dyDescent="0.3">
      <c r="A109" s="11">
        <v>45033</v>
      </c>
      <c r="B109">
        <v>0</v>
      </c>
      <c r="C109">
        <f t="shared" si="1"/>
        <v>0</v>
      </c>
    </row>
    <row r="110" spans="1:3" x14ac:dyDescent="0.3">
      <c r="A110" s="11">
        <v>45034</v>
      </c>
      <c r="B110">
        <v>0</v>
      </c>
      <c r="C110">
        <f t="shared" si="1"/>
        <v>0</v>
      </c>
    </row>
    <row r="111" spans="1:3" x14ac:dyDescent="0.3">
      <c r="A111" s="11">
        <v>45035</v>
      </c>
      <c r="B111">
        <v>0</v>
      </c>
      <c r="C111">
        <f t="shared" si="1"/>
        <v>0</v>
      </c>
    </row>
    <row r="112" spans="1:3" x14ac:dyDescent="0.3">
      <c r="A112" s="11">
        <v>45036</v>
      </c>
      <c r="B112">
        <v>0</v>
      </c>
      <c r="C112">
        <f t="shared" si="1"/>
        <v>0</v>
      </c>
    </row>
    <row r="113" spans="1:3" x14ac:dyDescent="0.3">
      <c r="A113" s="11">
        <v>45037</v>
      </c>
      <c r="B113">
        <v>0</v>
      </c>
      <c r="C113">
        <f t="shared" si="1"/>
        <v>0</v>
      </c>
    </row>
    <row r="114" spans="1:3" x14ac:dyDescent="0.3">
      <c r="A114" s="11">
        <v>45038</v>
      </c>
      <c r="B114">
        <v>0</v>
      </c>
      <c r="C114">
        <f t="shared" si="1"/>
        <v>0</v>
      </c>
    </row>
    <row r="115" spans="1:3" x14ac:dyDescent="0.3">
      <c r="A115" s="11">
        <v>45039</v>
      </c>
      <c r="B115">
        <v>0</v>
      </c>
      <c r="C115">
        <f t="shared" si="1"/>
        <v>0</v>
      </c>
    </row>
    <row r="116" spans="1:3" x14ac:dyDescent="0.3">
      <c r="A116" s="11">
        <v>45040</v>
      </c>
      <c r="B116">
        <v>0</v>
      </c>
      <c r="C116">
        <f t="shared" si="1"/>
        <v>0</v>
      </c>
    </row>
    <row r="117" spans="1:3" x14ac:dyDescent="0.3">
      <c r="A117" s="11">
        <v>45041</v>
      </c>
      <c r="B117">
        <v>0</v>
      </c>
      <c r="C117">
        <f t="shared" si="1"/>
        <v>0</v>
      </c>
    </row>
    <row r="118" spans="1:3" x14ac:dyDescent="0.3">
      <c r="A118" s="11">
        <v>45042</v>
      </c>
      <c r="B118">
        <v>0</v>
      </c>
      <c r="C118">
        <f t="shared" si="1"/>
        <v>0</v>
      </c>
    </row>
    <row r="119" spans="1:3" x14ac:dyDescent="0.3">
      <c r="A119" s="11">
        <v>45043</v>
      </c>
      <c r="B119">
        <v>0</v>
      </c>
      <c r="C119">
        <f t="shared" si="1"/>
        <v>0</v>
      </c>
    </row>
    <row r="120" spans="1:3" x14ac:dyDescent="0.3">
      <c r="A120" s="11">
        <v>45044</v>
      </c>
      <c r="B120">
        <v>0</v>
      </c>
      <c r="C120">
        <f t="shared" si="1"/>
        <v>0</v>
      </c>
    </row>
    <row r="121" spans="1:3" x14ac:dyDescent="0.3">
      <c r="A121" s="11">
        <v>45045</v>
      </c>
      <c r="B121">
        <v>0</v>
      </c>
      <c r="C121">
        <f t="shared" si="1"/>
        <v>0</v>
      </c>
    </row>
    <row r="122" spans="1:3" x14ac:dyDescent="0.3">
      <c r="A122" s="11">
        <v>45046</v>
      </c>
      <c r="B122">
        <v>0</v>
      </c>
      <c r="C122">
        <f t="shared" si="1"/>
        <v>0</v>
      </c>
    </row>
    <row r="123" spans="1:3" x14ac:dyDescent="0.3">
      <c r="A123" s="11">
        <v>45047</v>
      </c>
      <c r="B123">
        <v>0</v>
      </c>
      <c r="C123">
        <f t="shared" si="1"/>
        <v>0</v>
      </c>
    </row>
    <row r="124" spans="1:3" x14ac:dyDescent="0.3">
      <c r="A124" s="11">
        <v>45048</v>
      </c>
      <c r="B124">
        <v>0</v>
      </c>
      <c r="C124">
        <f t="shared" si="1"/>
        <v>0</v>
      </c>
    </row>
    <row r="125" spans="1:3" x14ac:dyDescent="0.3">
      <c r="A125" s="11">
        <v>45049</v>
      </c>
      <c r="B125">
        <v>0</v>
      </c>
      <c r="C125">
        <f t="shared" si="1"/>
        <v>0</v>
      </c>
    </row>
    <row r="126" spans="1:3" x14ac:dyDescent="0.3">
      <c r="A126" s="11">
        <v>45050</v>
      </c>
      <c r="B126">
        <v>0</v>
      </c>
      <c r="C126">
        <f t="shared" si="1"/>
        <v>0</v>
      </c>
    </row>
    <row r="127" spans="1:3" x14ac:dyDescent="0.3">
      <c r="A127" s="11">
        <v>45051</v>
      </c>
      <c r="B127">
        <v>0</v>
      </c>
      <c r="C127">
        <f t="shared" si="1"/>
        <v>0</v>
      </c>
    </row>
    <row r="128" spans="1:3" x14ac:dyDescent="0.3">
      <c r="A128" s="11">
        <v>45052</v>
      </c>
      <c r="B128">
        <v>0</v>
      </c>
      <c r="C128">
        <f t="shared" si="1"/>
        <v>0</v>
      </c>
    </row>
    <row r="129" spans="1:3" x14ac:dyDescent="0.3">
      <c r="A129" s="11">
        <v>45053</v>
      </c>
      <c r="B129">
        <v>0</v>
      </c>
      <c r="C129">
        <f t="shared" si="1"/>
        <v>0</v>
      </c>
    </row>
    <row r="130" spans="1:3" x14ac:dyDescent="0.3">
      <c r="A130" s="11">
        <v>45054</v>
      </c>
      <c r="B130">
        <v>0</v>
      </c>
      <c r="C130">
        <f t="shared" si="1"/>
        <v>0</v>
      </c>
    </row>
    <row r="131" spans="1:3" x14ac:dyDescent="0.3">
      <c r="A131" s="11">
        <v>45055</v>
      </c>
      <c r="B131">
        <v>0</v>
      </c>
      <c r="C131">
        <f t="shared" si="1"/>
        <v>0</v>
      </c>
    </row>
    <row r="132" spans="1:3" x14ac:dyDescent="0.3">
      <c r="A132" s="11">
        <v>45056</v>
      </c>
      <c r="B132">
        <v>0</v>
      </c>
      <c r="C132">
        <f t="shared" si="1"/>
        <v>0</v>
      </c>
    </row>
    <row r="133" spans="1:3" x14ac:dyDescent="0.3">
      <c r="A133" s="11">
        <v>45057</v>
      </c>
      <c r="B133">
        <v>0</v>
      </c>
      <c r="C133">
        <f t="shared" ref="C133:C196" si="2">IF(B133 = "---",0,IF(B133 &lt;= 0,0,B133*1.9835))</f>
        <v>0</v>
      </c>
    </row>
    <row r="134" spans="1:3" x14ac:dyDescent="0.3">
      <c r="A134" s="11">
        <v>45058</v>
      </c>
      <c r="B134">
        <v>0</v>
      </c>
      <c r="C134">
        <f t="shared" si="2"/>
        <v>0</v>
      </c>
    </row>
    <row r="135" spans="1:3" x14ac:dyDescent="0.3">
      <c r="A135" s="11">
        <v>45059</v>
      </c>
      <c r="B135">
        <v>0</v>
      </c>
      <c r="C135">
        <f t="shared" si="2"/>
        <v>0</v>
      </c>
    </row>
    <row r="136" spans="1:3" x14ac:dyDescent="0.3">
      <c r="A136" s="11">
        <v>45060</v>
      </c>
      <c r="B136">
        <v>0</v>
      </c>
      <c r="C136">
        <f t="shared" si="2"/>
        <v>0</v>
      </c>
    </row>
    <row r="137" spans="1:3" x14ac:dyDescent="0.3">
      <c r="A137" s="11">
        <v>45061</v>
      </c>
      <c r="B137">
        <v>0</v>
      </c>
      <c r="C137">
        <f t="shared" si="2"/>
        <v>0</v>
      </c>
    </row>
    <row r="138" spans="1:3" x14ac:dyDescent="0.3">
      <c r="A138" s="11">
        <v>45062</v>
      </c>
      <c r="B138">
        <v>0</v>
      </c>
      <c r="C138">
        <f t="shared" si="2"/>
        <v>0</v>
      </c>
    </row>
    <row r="139" spans="1:3" x14ac:dyDescent="0.3">
      <c r="A139" s="11">
        <v>45063</v>
      </c>
      <c r="B139">
        <v>0</v>
      </c>
      <c r="C139">
        <f t="shared" si="2"/>
        <v>0</v>
      </c>
    </row>
    <row r="140" spans="1:3" x14ac:dyDescent="0.3">
      <c r="A140" s="11">
        <v>45064</v>
      </c>
      <c r="B140">
        <v>0</v>
      </c>
      <c r="C140">
        <f t="shared" si="2"/>
        <v>0</v>
      </c>
    </row>
    <row r="141" spans="1:3" x14ac:dyDescent="0.3">
      <c r="A141" s="11">
        <v>45065</v>
      </c>
      <c r="B141">
        <v>0</v>
      </c>
      <c r="C141">
        <f t="shared" si="2"/>
        <v>0</v>
      </c>
    </row>
    <row r="142" spans="1:3" x14ac:dyDescent="0.3">
      <c r="A142" s="11">
        <v>45066</v>
      </c>
      <c r="B142">
        <v>0</v>
      </c>
      <c r="C142">
        <f t="shared" si="2"/>
        <v>0</v>
      </c>
    </row>
    <row r="143" spans="1:3" x14ac:dyDescent="0.3">
      <c r="A143" s="11">
        <v>45067</v>
      </c>
      <c r="B143">
        <v>0</v>
      </c>
      <c r="C143">
        <f t="shared" si="2"/>
        <v>0</v>
      </c>
    </row>
    <row r="144" spans="1:3" x14ac:dyDescent="0.3">
      <c r="A144" s="11">
        <v>45068</v>
      </c>
      <c r="B144">
        <v>0</v>
      </c>
      <c r="C144">
        <f t="shared" si="2"/>
        <v>0</v>
      </c>
    </row>
    <row r="145" spans="1:3" x14ac:dyDescent="0.3">
      <c r="A145" s="11">
        <v>45069</v>
      </c>
      <c r="B145">
        <v>0</v>
      </c>
      <c r="C145">
        <f t="shared" si="2"/>
        <v>0</v>
      </c>
    </row>
    <row r="146" spans="1:3" x14ac:dyDescent="0.3">
      <c r="A146" s="11">
        <v>45070</v>
      </c>
      <c r="B146">
        <v>0</v>
      </c>
      <c r="C146">
        <f t="shared" si="2"/>
        <v>0</v>
      </c>
    </row>
    <row r="147" spans="1:3" x14ac:dyDescent="0.3">
      <c r="A147" s="11">
        <v>45071</v>
      </c>
      <c r="B147">
        <v>0</v>
      </c>
      <c r="C147">
        <f t="shared" si="2"/>
        <v>0</v>
      </c>
    </row>
    <row r="148" spans="1:3" x14ac:dyDescent="0.3">
      <c r="A148" s="11">
        <v>45072</v>
      </c>
      <c r="B148">
        <v>0</v>
      </c>
      <c r="C148">
        <f t="shared" si="2"/>
        <v>0</v>
      </c>
    </row>
    <row r="149" spans="1:3" x14ac:dyDescent="0.3">
      <c r="A149" s="11">
        <v>45073</v>
      </c>
      <c r="B149">
        <v>0</v>
      </c>
      <c r="C149">
        <f t="shared" si="2"/>
        <v>0</v>
      </c>
    </row>
    <row r="150" spans="1:3" x14ac:dyDescent="0.3">
      <c r="A150" s="11">
        <v>45074</v>
      </c>
      <c r="B150">
        <v>0</v>
      </c>
      <c r="C150">
        <f t="shared" si="2"/>
        <v>0</v>
      </c>
    </row>
    <row r="151" spans="1:3" x14ac:dyDescent="0.3">
      <c r="A151" s="11">
        <v>45075</v>
      </c>
      <c r="B151">
        <v>0</v>
      </c>
      <c r="C151">
        <f t="shared" si="2"/>
        <v>0</v>
      </c>
    </row>
    <row r="152" spans="1:3" x14ac:dyDescent="0.3">
      <c r="A152" s="11">
        <v>45076</v>
      </c>
      <c r="B152">
        <v>3.58564774793525</v>
      </c>
      <c r="C152">
        <f t="shared" si="2"/>
        <v>7.1121323080295689</v>
      </c>
    </row>
    <row r="153" spans="1:3" x14ac:dyDescent="0.3">
      <c r="A153" s="11">
        <v>45077</v>
      </c>
      <c r="B153">
        <v>13.5888574762091</v>
      </c>
      <c r="C153">
        <f t="shared" si="2"/>
        <v>26.95349880406075</v>
      </c>
    </row>
    <row r="154" spans="1:3" x14ac:dyDescent="0.3">
      <c r="A154" s="11">
        <v>45078</v>
      </c>
      <c r="B154">
        <v>15.2399307796708</v>
      </c>
      <c r="C154">
        <f t="shared" si="2"/>
        <v>30.228402701477034</v>
      </c>
    </row>
    <row r="155" spans="1:3" x14ac:dyDescent="0.3">
      <c r="A155" s="11">
        <v>45079</v>
      </c>
      <c r="B155">
        <v>14.984435465012799</v>
      </c>
      <c r="C155">
        <f t="shared" si="2"/>
        <v>29.721627744852888</v>
      </c>
    </row>
    <row r="156" spans="1:3" x14ac:dyDescent="0.3">
      <c r="A156" s="11">
        <v>45080</v>
      </c>
      <c r="B156">
        <v>19.779608701569199</v>
      </c>
      <c r="C156">
        <f t="shared" si="2"/>
        <v>39.232853859562503</v>
      </c>
    </row>
    <row r="157" spans="1:3" x14ac:dyDescent="0.3">
      <c r="A157" s="11">
        <v>45081</v>
      </c>
      <c r="B157">
        <v>19.7668325067383</v>
      </c>
      <c r="C157">
        <f t="shared" si="2"/>
        <v>39.20751227711542</v>
      </c>
    </row>
    <row r="158" spans="1:3" x14ac:dyDescent="0.3">
      <c r="A158" s="11">
        <v>45082</v>
      </c>
      <c r="B158">
        <v>20.2304274242567</v>
      </c>
      <c r="C158">
        <f t="shared" si="2"/>
        <v>40.127052796013167</v>
      </c>
    </row>
    <row r="159" spans="1:3" x14ac:dyDescent="0.3">
      <c r="A159" s="11">
        <v>45083</v>
      </c>
      <c r="B159">
        <v>22.7635850932602</v>
      </c>
      <c r="C159">
        <f t="shared" si="2"/>
        <v>45.151571032481606</v>
      </c>
    </row>
    <row r="160" spans="1:3" x14ac:dyDescent="0.3">
      <c r="A160" s="11">
        <v>45084</v>
      </c>
      <c r="B160">
        <v>24.3551626772914</v>
      </c>
      <c r="C160">
        <f t="shared" si="2"/>
        <v>48.308465170407494</v>
      </c>
    </row>
    <row r="161" spans="1:3" x14ac:dyDescent="0.3">
      <c r="A161" s="11">
        <v>45085</v>
      </c>
      <c r="B161">
        <v>24.539169382785001</v>
      </c>
      <c r="C161">
        <f t="shared" si="2"/>
        <v>48.673442470754054</v>
      </c>
    </row>
    <row r="162" spans="1:3" x14ac:dyDescent="0.3">
      <c r="A162" s="11">
        <v>45086</v>
      </c>
      <c r="B162">
        <v>24.8417075224252</v>
      </c>
      <c r="C162">
        <f t="shared" si="2"/>
        <v>49.273526870730386</v>
      </c>
    </row>
    <row r="163" spans="1:3" x14ac:dyDescent="0.3">
      <c r="A163" s="11">
        <v>45087</v>
      </c>
      <c r="B163">
        <v>25.3216980778259</v>
      </c>
      <c r="C163">
        <f t="shared" si="2"/>
        <v>50.225588137367673</v>
      </c>
    </row>
    <row r="164" spans="1:3" x14ac:dyDescent="0.3">
      <c r="A164" s="11">
        <v>45088</v>
      </c>
      <c r="B164">
        <v>27.639777414774901</v>
      </c>
      <c r="C164">
        <f t="shared" si="2"/>
        <v>54.823498502206014</v>
      </c>
    </row>
    <row r="165" spans="1:3" x14ac:dyDescent="0.3">
      <c r="A165" s="11">
        <v>45089</v>
      </c>
      <c r="B165">
        <v>27.639777414774901</v>
      </c>
      <c r="C165">
        <f t="shared" si="2"/>
        <v>54.823498502206014</v>
      </c>
    </row>
    <row r="166" spans="1:3" x14ac:dyDescent="0.3">
      <c r="A166" s="11">
        <v>45090</v>
      </c>
      <c r="B166">
        <v>27.7838367240326</v>
      </c>
      <c r="C166">
        <f t="shared" si="2"/>
        <v>55.109240142118665</v>
      </c>
    </row>
    <row r="167" spans="1:3" x14ac:dyDescent="0.3">
      <c r="A167" s="11">
        <v>45091</v>
      </c>
      <c r="B167">
        <v>28.051787039251899</v>
      </c>
      <c r="C167">
        <f t="shared" si="2"/>
        <v>55.640719592356142</v>
      </c>
    </row>
    <row r="168" spans="1:3" x14ac:dyDescent="0.3">
      <c r="A168" s="11">
        <v>45092</v>
      </c>
      <c r="B168">
        <v>28.216807256284099</v>
      </c>
      <c r="C168">
        <f t="shared" si="2"/>
        <v>55.96803719283951</v>
      </c>
    </row>
    <row r="169" spans="1:3" x14ac:dyDescent="0.3">
      <c r="A169" s="11">
        <v>45093</v>
      </c>
      <c r="B169">
        <v>28.973723587591799</v>
      </c>
      <c r="C169">
        <f t="shared" si="2"/>
        <v>57.469380735988331</v>
      </c>
    </row>
    <row r="170" spans="1:3" x14ac:dyDescent="0.3">
      <c r="A170" s="11">
        <v>45094</v>
      </c>
      <c r="B170">
        <v>30.006214086356501</v>
      </c>
      <c r="C170">
        <f t="shared" si="2"/>
        <v>59.517325640288121</v>
      </c>
    </row>
    <row r="171" spans="1:3" x14ac:dyDescent="0.3">
      <c r="A171" s="11">
        <v>45095</v>
      </c>
      <c r="B171">
        <v>33.800710740586702</v>
      </c>
      <c r="C171">
        <f t="shared" si="2"/>
        <v>67.043709753953721</v>
      </c>
    </row>
    <row r="172" spans="1:3" x14ac:dyDescent="0.3">
      <c r="A172" s="11">
        <v>45096</v>
      </c>
      <c r="B172">
        <v>38.663905137832799</v>
      </c>
      <c r="C172">
        <f t="shared" si="2"/>
        <v>76.689855840891354</v>
      </c>
    </row>
    <row r="173" spans="1:3" x14ac:dyDescent="0.3">
      <c r="A173" s="11">
        <v>45097</v>
      </c>
      <c r="B173">
        <v>37.657731819378498</v>
      </c>
      <c r="C173">
        <f t="shared" si="2"/>
        <v>74.694111063737253</v>
      </c>
    </row>
    <row r="174" spans="1:3" x14ac:dyDescent="0.3">
      <c r="A174" s="11">
        <v>45098</v>
      </c>
      <c r="B174">
        <v>40.786416341065397</v>
      </c>
      <c r="C174">
        <f t="shared" si="2"/>
        <v>80.899856812503216</v>
      </c>
    </row>
    <row r="175" spans="1:3" x14ac:dyDescent="0.3">
      <c r="A175" s="11">
        <v>45099</v>
      </c>
      <c r="B175">
        <v>41.807148714061498</v>
      </c>
      <c r="C175">
        <f t="shared" si="2"/>
        <v>82.924479474340984</v>
      </c>
    </row>
    <row r="176" spans="1:3" x14ac:dyDescent="0.3">
      <c r="A176" s="11">
        <v>45100</v>
      </c>
      <c r="B176">
        <v>42.1260676220909</v>
      </c>
      <c r="C176">
        <f t="shared" si="2"/>
        <v>83.557055128417304</v>
      </c>
    </row>
    <row r="177" spans="1:3" x14ac:dyDescent="0.3">
      <c r="A177" s="11">
        <v>45101</v>
      </c>
      <c r="B177">
        <v>42.328197360954597</v>
      </c>
      <c r="C177">
        <f t="shared" si="2"/>
        <v>83.957979465453448</v>
      </c>
    </row>
    <row r="178" spans="1:3" x14ac:dyDescent="0.3">
      <c r="A178" s="11">
        <v>45102</v>
      </c>
      <c r="B178">
        <v>42.183155072711699</v>
      </c>
      <c r="C178">
        <f t="shared" si="2"/>
        <v>83.670288086723659</v>
      </c>
    </row>
    <row r="179" spans="1:3" x14ac:dyDescent="0.3">
      <c r="A179" s="11">
        <v>45103</v>
      </c>
      <c r="B179">
        <v>42.475322914110897</v>
      </c>
      <c r="C179">
        <f t="shared" si="2"/>
        <v>84.249803000138968</v>
      </c>
    </row>
    <row r="180" spans="1:3" x14ac:dyDescent="0.3">
      <c r="A180" s="11">
        <v>45104</v>
      </c>
      <c r="B180">
        <v>41.458059487775301</v>
      </c>
      <c r="C180">
        <f t="shared" si="2"/>
        <v>82.23206099400231</v>
      </c>
    </row>
    <row r="181" spans="1:3" x14ac:dyDescent="0.3">
      <c r="A181" s="11">
        <v>45105</v>
      </c>
      <c r="B181">
        <v>41.877655963680802</v>
      </c>
      <c r="C181">
        <f t="shared" si="2"/>
        <v>83.064330603960869</v>
      </c>
    </row>
    <row r="182" spans="1:3" x14ac:dyDescent="0.3">
      <c r="A182" s="11">
        <v>45106</v>
      </c>
      <c r="B182">
        <v>43.676059633429603</v>
      </c>
      <c r="C182">
        <f t="shared" si="2"/>
        <v>86.631464282907615</v>
      </c>
    </row>
    <row r="183" spans="1:3" x14ac:dyDescent="0.3">
      <c r="A183" s="11">
        <v>45107</v>
      </c>
      <c r="B183">
        <v>45.0767535853238</v>
      </c>
      <c r="C183">
        <f t="shared" si="2"/>
        <v>89.409740736489766</v>
      </c>
    </row>
    <row r="184" spans="1:3" x14ac:dyDescent="0.3">
      <c r="A184" s="11">
        <v>45108</v>
      </c>
      <c r="B184">
        <v>47.768560209300198</v>
      </c>
      <c r="C184">
        <f t="shared" si="2"/>
        <v>94.748939175146944</v>
      </c>
    </row>
    <row r="185" spans="1:3" x14ac:dyDescent="0.3">
      <c r="A185" s="11">
        <v>45109</v>
      </c>
      <c r="B185">
        <v>44.798111324334997</v>
      </c>
      <c r="C185">
        <f t="shared" si="2"/>
        <v>88.857053811818474</v>
      </c>
    </row>
    <row r="186" spans="1:3" x14ac:dyDescent="0.3">
      <c r="A186" s="11">
        <v>45110</v>
      </c>
      <c r="B186">
        <v>44.631888845440002</v>
      </c>
      <c r="C186">
        <f t="shared" si="2"/>
        <v>88.527351524930253</v>
      </c>
    </row>
    <row r="187" spans="1:3" x14ac:dyDescent="0.3">
      <c r="A187" s="11">
        <v>45111</v>
      </c>
      <c r="B187">
        <v>45.903271840153302</v>
      </c>
      <c r="C187">
        <f t="shared" si="2"/>
        <v>91.049139694944074</v>
      </c>
    </row>
    <row r="188" spans="1:3" x14ac:dyDescent="0.3">
      <c r="A188" s="11">
        <v>45112</v>
      </c>
      <c r="B188">
        <v>45.251243513802301</v>
      </c>
      <c r="C188">
        <f t="shared" si="2"/>
        <v>89.755841509626862</v>
      </c>
    </row>
    <row r="189" spans="1:3" x14ac:dyDescent="0.3">
      <c r="A189" s="11">
        <v>45113</v>
      </c>
      <c r="B189">
        <v>44.999134952058597</v>
      </c>
      <c r="C189">
        <f t="shared" si="2"/>
        <v>89.255784177408231</v>
      </c>
    </row>
    <row r="190" spans="1:3" x14ac:dyDescent="0.3">
      <c r="A190" s="11">
        <v>45114</v>
      </c>
      <c r="B190">
        <v>45.452025229554998</v>
      </c>
      <c r="C190">
        <f t="shared" si="2"/>
        <v>90.154092042822342</v>
      </c>
    </row>
    <row r="191" spans="1:3" x14ac:dyDescent="0.3">
      <c r="A191" s="11">
        <v>45115</v>
      </c>
      <c r="B191">
        <v>45.590162766084802</v>
      </c>
      <c r="C191">
        <f t="shared" si="2"/>
        <v>90.428087846529209</v>
      </c>
    </row>
    <row r="192" spans="1:3" x14ac:dyDescent="0.3">
      <c r="A192" s="11">
        <v>45116</v>
      </c>
      <c r="B192">
        <v>45.714914064879302</v>
      </c>
      <c r="C192">
        <f t="shared" si="2"/>
        <v>90.675532047688094</v>
      </c>
    </row>
    <row r="193" spans="1:3" x14ac:dyDescent="0.3">
      <c r="A193" s="11">
        <v>45117</v>
      </c>
      <c r="B193">
        <v>46.004070077599401</v>
      </c>
      <c r="C193">
        <f t="shared" si="2"/>
        <v>91.249072998918408</v>
      </c>
    </row>
    <row r="194" spans="1:3" x14ac:dyDescent="0.3">
      <c r="A194" s="11">
        <v>45118</v>
      </c>
      <c r="B194">
        <v>46.522618995210699</v>
      </c>
      <c r="C194">
        <f t="shared" si="2"/>
        <v>92.277614777000423</v>
      </c>
    </row>
    <row r="195" spans="1:3" x14ac:dyDescent="0.3">
      <c r="A195" s="11">
        <v>45119</v>
      </c>
      <c r="B195">
        <v>46.627902419101297</v>
      </c>
      <c r="C195">
        <f t="shared" si="2"/>
        <v>92.486444448287429</v>
      </c>
    </row>
    <row r="196" spans="1:3" x14ac:dyDescent="0.3">
      <c r="A196" s="11">
        <v>45120</v>
      </c>
      <c r="B196">
        <v>46.676832431483199</v>
      </c>
      <c r="C196">
        <f t="shared" si="2"/>
        <v>92.583497127846925</v>
      </c>
    </row>
    <row r="197" spans="1:3" x14ac:dyDescent="0.3">
      <c r="A197" s="11">
        <v>45121</v>
      </c>
      <c r="B197">
        <v>46.519493543791398</v>
      </c>
      <c r="C197">
        <f t="shared" ref="C197:C260" si="3">IF(B197 = "---",0,IF(B197 &lt;= 0,0,B197*1.9835))</f>
        <v>92.271415444110247</v>
      </c>
    </row>
    <row r="198" spans="1:3" x14ac:dyDescent="0.3">
      <c r="A198" s="11">
        <v>45122</v>
      </c>
      <c r="B198">
        <v>46.428940361635199</v>
      </c>
      <c r="C198">
        <f t="shared" si="3"/>
        <v>92.091803207303414</v>
      </c>
    </row>
    <row r="199" spans="1:3" x14ac:dyDescent="0.3">
      <c r="A199" s="11">
        <v>45123</v>
      </c>
      <c r="B199">
        <v>46.6696003175282</v>
      </c>
      <c r="C199">
        <f t="shared" si="3"/>
        <v>92.569152229817192</v>
      </c>
    </row>
    <row r="200" spans="1:3" x14ac:dyDescent="0.3">
      <c r="A200" s="11">
        <v>45124</v>
      </c>
      <c r="B200">
        <v>46.802644570267397</v>
      </c>
      <c r="C200">
        <f t="shared" si="3"/>
        <v>92.833045505125384</v>
      </c>
    </row>
    <row r="201" spans="1:3" x14ac:dyDescent="0.3">
      <c r="A201" s="11">
        <v>45125</v>
      </c>
      <c r="B201">
        <v>46.655549937641901</v>
      </c>
      <c r="C201">
        <f t="shared" si="3"/>
        <v>92.541283301312717</v>
      </c>
    </row>
    <row r="202" spans="1:3" x14ac:dyDescent="0.3">
      <c r="A202" s="11">
        <v>45126</v>
      </c>
      <c r="B202">
        <v>46.816619409948402</v>
      </c>
      <c r="C202">
        <f t="shared" si="3"/>
        <v>92.86076459963266</v>
      </c>
    </row>
    <row r="203" spans="1:3" x14ac:dyDescent="0.3">
      <c r="A203" s="11">
        <v>45127</v>
      </c>
      <c r="B203">
        <v>46.914971122340901</v>
      </c>
      <c r="C203">
        <f t="shared" si="3"/>
        <v>93.055845221163182</v>
      </c>
    </row>
    <row r="204" spans="1:3" x14ac:dyDescent="0.3">
      <c r="A204" s="11">
        <v>45128</v>
      </c>
      <c r="B204">
        <v>47.156879273416401</v>
      </c>
      <c r="C204">
        <f t="shared" si="3"/>
        <v>93.535670038821436</v>
      </c>
    </row>
    <row r="205" spans="1:3" x14ac:dyDescent="0.3">
      <c r="A205" s="11">
        <v>45129</v>
      </c>
      <c r="B205">
        <v>46.939965930419298</v>
      </c>
      <c r="C205">
        <f t="shared" si="3"/>
        <v>93.105422422986678</v>
      </c>
    </row>
    <row r="206" spans="1:3" x14ac:dyDescent="0.3">
      <c r="A206" s="11">
        <v>45130</v>
      </c>
      <c r="B206">
        <v>46.8306320197321</v>
      </c>
      <c r="C206">
        <f t="shared" si="3"/>
        <v>92.88855861113862</v>
      </c>
    </row>
    <row r="207" spans="1:3" x14ac:dyDescent="0.3">
      <c r="A207" s="11">
        <v>45131</v>
      </c>
      <c r="B207">
        <v>46.594259175066803</v>
      </c>
      <c r="C207">
        <f t="shared" si="3"/>
        <v>92.419713073745001</v>
      </c>
    </row>
    <row r="208" spans="1:3" x14ac:dyDescent="0.3">
      <c r="A208" s="11">
        <v>45132</v>
      </c>
      <c r="B208">
        <v>46.942732898001097</v>
      </c>
      <c r="C208">
        <f t="shared" si="3"/>
        <v>93.110910703185183</v>
      </c>
    </row>
    <row r="209" spans="1:3" x14ac:dyDescent="0.3">
      <c r="A209" s="11">
        <v>45133</v>
      </c>
      <c r="B209">
        <v>47.118078694515901</v>
      </c>
      <c r="C209">
        <f t="shared" si="3"/>
        <v>93.458709090572299</v>
      </c>
    </row>
    <row r="210" spans="1:3" x14ac:dyDescent="0.3">
      <c r="A210" s="11">
        <v>45134</v>
      </c>
      <c r="B210">
        <v>47.114443820116499</v>
      </c>
      <c r="C210">
        <f t="shared" si="3"/>
        <v>93.451499317201083</v>
      </c>
    </row>
    <row r="211" spans="1:3" x14ac:dyDescent="0.3">
      <c r="A211" s="11">
        <v>45135</v>
      </c>
      <c r="B211">
        <v>47.350340531573998</v>
      </c>
      <c r="C211">
        <f t="shared" si="3"/>
        <v>93.919400444377032</v>
      </c>
    </row>
    <row r="212" spans="1:3" x14ac:dyDescent="0.3">
      <c r="A212" s="11">
        <v>45136</v>
      </c>
      <c r="B212">
        <v>46.929115454078001</v>
      </c>
      <c r="C212">
        <f t="shared" si="3"/>
        <v>93.083900503163719</v>
      </c>
    </row>
    <row r="213" spans="1:3" x14ac:dyDescent="0.3">
      <c r="A213" s="11">
        <v>45137</v>
      </c>
      <c r="B213">
        <v>46.820122562394303</v>
      </c>
      <c r="C213">
        <f t="shared" si="3"/>
        <v>92.8677131025091</v>
      </c>
    </row>
    <row r="214" spans="1:3" x14ac:dyDescent="0.3">
      <c r="A214" s="11">
        <v>45138</v>
      </c>
      <c r="B214">
        <v>47.3287947290845</v>
      </c>
      <c r="C214">
        <f t="shared" si="3"/>
        <v>93.876664345139105</v>
      </c>
    </row>
    <row r="215" spans="1:3" x14ac:dyDescent="0.3">
      <c r="A215" s="11">
        <v>45139</v>
      </c>
      <c r="B215">
        <v>47.571810382808302</v>
      </c>
      <c r="C215">
        <f t="shared" si="3"/>
        <v>94.358685894300265</v>
      </c>
    </row>
    <row r="216" spans="1:3" x14ac:dyDescent="0.3">
      <c r="A216" s="11">
        <v>45140</v>
      </c>
      <c r="B216">
        <v>47.557647500806297</v>
      </c>
      <c r="C216">
        <f t="shared" si="3"/>
        <v>94.330593817849291</v>
      </c>
    </row>
    <row r="217" spans="1:3" x14ac:dyDescent="0.3">
      <c r="A217" s="11">
        <v>45141</v>
      </c>
      <c r="B217">
        <v>43.555854124965002</v>
      </c>
      <c r="C217">
        <f t="shared" si="3"/>
        <v>86.393036656868077</v>
      </c>
    </row>
    <row r="218" spans="1:3" x14ac:dyDescent="0.3">
      <c r="A218" s="11">
        <v>45142</v>
      </c>
      <c r="B218">
        <v>39.1838882270292</v>
      </c>
      <c r="C218">
        <f t="shared" si="3"/>
        <v>77.721242298312418</v>
      </c>
    </row>
    <row r="219" spans="1:3" x14ac:dyDescent="0.3">
      <c r="A219" s="11">
        <v>45143</v>
      </c>
      <c r="B219">
        <v>39.114983504176202</v>
      </c>
      <c r="C219">
        <f t="shared" si="3"/>
        <v>77.584569780533499</v>
      </c>
    </row>
    <row r="220" spans="1:3" x14ac:dyDescent="0.3">
      <c r="A220" s="11">
        <v>45144</v>
      </c>
      <c r="B220">
        <v>39.034448790429799</v>
      </c>
      <c r="C220">
        <f t="shared" si="3"/>
        <v>77.424829175817507</v>
      </c>
    </row>
    <row r="221" spans="1:3" x14ac:dyDescent="0.3">
      <c r="A221" s="11">
        <v>45145</v>
      </c>
      <c r="B221">
        <v>39.026644674850402</v>
      </c>
      <c r="C221">
        <f t="shared" si="3"/>
        <v>77.409349712565771</v>
      </c>
    </row>
    <row r="222" spans="1:3" x14ac:dyDescent="0.3">
      <c r="A222" s="11">
        <v>45146</v>
      </c>
      <c r="B222">
        <v>38.732932672099302</v>
      </c>
      <c r="C222">
        <f t="shared" si="3"/>
        <v>76.826771955108967</v>
      </c>
    </row>
    <row r="223" spans="1:3" x14ac:dyDescent="0.3">
      <c r="A223" s="11">
        <v>45147</v>
      </c>
      <c r="B223">
        <v>38.449373126613303</v>
      </c>
      <c r="C223">
        <f t="shared" si="3"/>
        <v>76.26433159663749</v>
      </c>
    </row>
    <row r="224" spans="1:3" x14ac:dyDescent="0.3">
      <c r="A224" s="11">
        <v>45148</v>
      </c>
      <c r="B224">
        <v>38.709733947403898</v>
      </c>
      <c r="C224">
        <f t="shared" si="3"/>
        <v>76.78075728467563</v>
      </c>
    </row>
    <row r="225" spans="1:3" x14ac:dyDescent="0.3">
      <c r="A225" s="11">
        <v>45149</v>
      </c>
      <c r="B225">
        <v>38.8500856326581</v>
      </c>
      <c r="C225">
        <f t="shared" si="3"/>
        <v>77.059144852377344</v>
      </c>
    </row>
    <row r="226" spans="1:3" x14ac:dyDescent="0.3">
      <c r="A226" s="11">
        <v>45150</v>
      </c>
      <c r="B226">
        <v>38.891041496590603</v>
      </c>
      <c r="C226">
        <f t="shared" si="3"/>
        <v>77.140380808487464</v>
      </c>
    </row>
    <row r="227" spans="1:3" x14ac:dyDescent="0.3">
      <c r="A227" s="11">
        <v>45151</v>
      </c>
      <c r="B227">
        <v>40.488982509223597</v>
      </c>
      <c r="C227">
        <f t="shared" si="3"/>
        <v>80.309896807045007</v>
      </c>
    </row>
    <row r="228" spans="1:3" x14ac:dyDescent="0.3">
      <c r="A228" s="11">
        <v>45152</v>
      </c>
      <c r="B228">
        <v>41.017012088610002</v>
      </c>
      <c r="C228">
        <f t="shared" si="3"/>
        <v>81.357243477757947</v>
      </c>
    </row>
    <row r="229" spans="1:3" x14ac:dyDescent="0.3">
      <c r="A229" s="11">
        <v>45153</v>
      </c>
      <c r="B229">
        <v>42.055715441205599</v>
      </c>
      <c r="C229">
        <f t="shared" si="3"/>
        <v>83.417511577631302</v>
      </c>
    </row>
    <row r="230" spans="1:3" x14ac:dyDescent="0.3">
      <c r="A230" s="11">
        <v>45154</v>
      </c>
      <c r="B230">
        <v>42.788896414372203</v>
      </c>
      <c r="C230">
        <f t="shared" si="3"/>
        <v>84.871776037907267</v>
      </c>
    </row>
    <row r="231" spans="1:3" x14ac:dyDescent="0.3">
      <c r="A231" s="11">
        <v>45155</v>
      </c>
      <c r="B231">
        <v>44.423930492808402</v>
      </c>
      <c r="C231">
        <f t="shared" si="3"/>
        <v>88.114866132485474</v>
      </c>
    </row>
    <row r="232" spans="1:3" x14ac:dyDescent="0.3">
      <c r="A232" s="11">
        <v>45156</v>
      </c>
      <c r="B232">
        <v>44.262795059773801</v>
      </c>
      <c r="C232">
        <f t="shared" si="3"/>
        <v>87.795254001061338</v>
      </c>
    </row>
    <row r="233" spans="1:3" x14ac:dyDescent="0.3">
      <c r="A233" s="11">
        <v>45157</v>
      </c>
      <c r="B233">
        <v>44.355291071278401</v>
      </c>
      <c r="C233">
        <f t="shared" si="3"/>
        <v>87.978719839880711</v>
      </c>
    </row>
    <row r="234" spans="1:3" x14ac:dyDescent="0.3">
      <c r="A234" s="11">
        <v>45158</v>
      </c>
      <c r="B234">
        <v>44.2606497377297</v>
      </c>
      <c r="C234">
        <f t="shared" si="3"/>
        <v>87.79099875478687</v>
      </c>
    </row>
    <row r="235" spans="1:3" x14ac:dyDescent="0.3">
      <c r="A235" s="11">
        <v>45159</v>
      </c>
      <c r="B235">
        <v>42.660087060031501</v>
      </c>
      <c r="C235">
        <f t="shared" si="3"/>
        <v>84.616282683572479</v>
      </c>
    </row>
    <row r="236" spans="1:3" x14ac:dyDescent="0.3">
      <c r="A236" s="11">
        <v>45160</v>
      </c>
      <c r="B236">
        <v>42.1165212839215</v>
      </c>
      <c r="C236">
        <f t="shared" si="3"/>
        <v>83.5381199666583</v>
      </c>
    </row>
    <row r="237" spans="1:3" x14ac:dyDescent="0.3">
      <c r="A237" s="11">
        <v>45161</v>
      </c>
      <c r="B237">
        <v>40.607746915976399</v>
      </c>
      <c r="C237">
        <f t="shared" si="3"/>
        <v>80.545466007839195</v>
      </c>
    </row>
    <row r="238" spans="1:3" x14ac:dyDescent="0.3">
      <c r="A238" s="11">
        <v>45162</v>
      </c>
      <c r="B238">
        <v>39.305614760845501</v>
      </c>
      <c r="C238">
        <f t="shared" si="3"/>
        <v>77.962686878137049</v>
      </c>
    </row>
    <row r="239" spans="1:3" x14ac:dyDescent="0.3">
      <c r="A239" s="11">
        <v>45163</v>
      </c>
      <c r="B239">
        <v>38.834576674816297</v>
      </c>
      <c r="C239">
        <f t="shared" si="3"/>
        <v>77.028382834498132</v>
      </c>
    </row>
    <row r="240" spans="1:3" x14ac:dyDescent="0.3">
      <c r="A240" s="11">
        <v>45164</v>
      </c>
      <c r="B240">
        <v>37.910864579189699</v>
      </c>
      <c r="C240">
        <f t="shared" si="3"/>
        <v>75.196199892822776</v>
      </c>
    </row>
    <row r="241" spans="1:3" x14ac:dyDescent="0.3">
      <c r="A241" s="11">
        <v>45165</v>
      </c>
      <c r="B241">
        <v>37.442715359454802</v>
      </c>
      <c r="C241">
        <f t="shared" si="3"/>
        <v>74.267625915478604</v>
      </c>
    </row>
    <row r="242" spans="1:3" x14ac:dyDescent="0.3">
      <c r="A242" s="11">
        <v>45166</v>
      </c>
      <c r="B242">
        <v>37.227374500551797</v>
      </c>
      <c r="C242">
        <f t="shared" si="3"/>
        <v>73.840497321844495</v>
      </c>
    </row>
    <row r="243" spans="1:3" x14ac:dyDescent="0.3">
      <c r="A243" s="11">
        <v>45167</v>
      </c>
      <c r="B243">
        <v>37.909482425383999</v>
      </c>
      <c r="C243">
        <f t="shared" si="3"/>
        <v>75.193458390749157</v>
      </c>
    </row>
    <row r="244" spans="1:3" x14ac:dyDescent="0.3">
      <c r="A244" s="11">
        <v>45168</v>
      </c>
      <c r="B244">
        <v>38.462381282947902</v>
      </c>
      <c r="C244">
        <f t="shared" si="3"/>
        <v>76.290133274727168</v>
      </c>
    </row>
    <row r="245" spans="1:3" x14ac:dyDescent="0.3">
      <c r="A245" s="11">
        <v>45169</v>
      </c>
      <c r="B245">
        <v>41.399318785746303</v>
      </c>
      <c r="C245">
        <f t="shared" si="3"/>
        <v>82.115548811527788</v>
      </c>
    </row>
    <row r="246" spans="1:3" x14ac:dyDescent="0.3">
      <c r="A246" s="11">
        <v>45170</v>
      </c>
      <c r="B246">
        <v>42.968503135070698</v>
      </c>
      <c r="C246">
        <f t="shared" si="3"/>
        <v>85.228025968412737</v>
      </c>
    </row>
    <row r="247" spans="1:3" x14ac:dyDescent="0.3">
      <c r="A247" s="11">
        <v>45171</v>
      </c>
      <c r="B247">
        <v>42.123919306950299</v>
      </c>
      <c r="C247">
        <f t="shared" si="3"/>
        <v>83.552793945335921</v>
      </c>
    </row>
    <row r="248" spans="1:3" x14ac:dyDescent="0.3">
      <c r="A248" s="11">
        <v>45172</v>
      </c>
      <c r="B248">
        <v>41.427889169518402</v>
      </c>
      <c r="C248">
        <f t="shared" si="3"/>
        <v>82.172218167739757</v>
      </c>
    </row>
    <row r="249" spans="1:3" x14ac:dyDescent="0.3">
      <c r="A249" s="11">
        <v>45173</v>
      </c>
      <c r="B249">
        <v>40.8326660049417</v>
      </c>
      <c r="C249">
        <f t="shared" si="3"/>
        <v>80.991593020801858</v>
      </c>
    </row>
    <row r="250" spans="1:3" x14ac:dyDescent="0.3">
      <c r="A250" s="11">
        <v>45174</v>
      </c>
      <c r="B250">
        <v>38.694205220152099</v>
      </c>
      <c r="C250">
        <f t="shared" si="3"/>
        <v>76.74995605417169</v>
      </c>
    </row>
    <row r="251" spans="1:3" x14ac:dyDescent="0.3">
      <c r="A251" s="11">
        <v>45175</v>
      </c>
      <c r="B251">
        <v>37.701908372886997</v>
      </c>
      <c r="C251">
        <f t="shared" si="3"/>
        <v>74.781735257621364</v>
      </c>
    </row>
    <row r="252" spans="1:3" x14ac:dyDescent="0.3">
      <c r="A252" s="11">
        <v>45176</v>
      </c>
      <c r="B252">
        <v>37.868945776566299</v>
      </c>
      <c r="C252">
        <f t="shared" si="3"/>
        <v>75.113053947819253</v>
      </c>
    </row>
    <row r="253" spans="1:3" x14ac:dyDescent="0.3">
      <c r="A253" s="11">
        <v>45177</v>
      </c>
      <c r="B253">
        <v>30.976958504525101</v>
      </c>
      <c r="C253">
        <f t="shared" si="3"/>
        <v>61.442797193725539</v>
      </c>
    </row>
    <row r="254" spans="1:3" x14ac:dyDescent="0.3">
      <c r="A254" s="11">
        <v>45178</v>
      </c>
      <c r="B254">
        <v>0</v>
      </c>
      <c r="C254">
        <f t="shared" si="3"/>
        <v>0</v>
      </c>
    </row>
    <row r="255" spans="1:3" x14ac:dyDescent="0.3">
      <c r="A255" s="11">
        <v>45179</v>
      </c>
      <c r="B255">
        <v>0</v>
      </c>
      <c r="C255">
        <f t="shared" si="3"/>
        <v>0</v>
      </c>
    </row>
    <row r="256" spans="1:3" x14ac:dyDescent="0.3">
      <c r="A256" s="11">
        <v>45180</v>
      </c>
      <c r="B256">
        <v>0</v>
      </c>
      <c r="C256">
        <f t="shared" si="3"/>
        <v>0</v>
      </c>
    </row>
    <row r="257" spans="1:3" x14ac:dyDescent="0.3">
      <c r="A257" s="11">
        <v>45181</v>
      </c>
      <c r="B257">
        <v>0</v>
      </c>
      <c r="C257">
        <f t="shared" si="3"/>
        <v>0</v>
      </c>
    </row>
    <row r="258" spans="1:3" x14ac:dyDescent="0.3">
      <c r="A258" s="11">
        <v>45182</v>
      </c>
      <c r="B258">
        <v>0</v>
      </c>
      <c r="C258">
        <f t="shared" si="3"/>
        <v>0</v>
      </c>
    </row>
    <row r="259" spans="1:3" x14ac:dyDescent="0.3">
      <c r="A259" s="11">
        <v>45183</v>
      </c>
      <c r="B259">
        <v>0</v>
      </c>
      <c r="C259">
        <f t="shared" si="3"/>
        <v>0</v>
      </c>
    </row>
    <row r="260" spans="1:3" x14ac:dyDescent="0.3">
      <c r="A260" s="11">
        <v>45184</v>
      </c>
      <c r="B260">
        <v>0</v>
      </c>
      <c r="C260">
        <f t="shared" si="3"/>
        <v>0</v>
      </c>
    </row>
    <row r="261" spans="1:3" x14ac:dyDescent="0.3">
      <c r="A261" s="11">
        <v>45185</v>
      </c>
      <c r="B261">
        <v>0</v>
      </c>
      <c r="C261">
        <f t="shared" ref="C261:C324" si="4">IF(B261 = "---",0,IF(B261 &lt;= 0,0,B261*1.9835))</f>
        <v>0</v>
      </c>
    </row>
    <row r="262" spans="1:3" x14ac:dyDescent="0.3">
      <c r="A262" s="11">
        <v>45186</v>
      </c>
      <c r="B262">
        <v>0</v>
      </c>
      <c r="C262">
        <f t="shared" si="4"/>
        <v>0</v>
      </c>
    </row>
    <row r="263" spans="1:3" x14ac:dyDescent="0.3">
      <c r="A263" s="11">
        <v>45187</v>
      </c>
      <c r="B263">
        <v>0</v>
      </c>
      <c r="C263">
        <f t="shared" si="4"/>
        <v>0</v>
      </c>
    </row>
    <row r="264" spans="1:3" x14ac:dyDescent="0.3">
      <c r="A264" s="11">
        <v>45188</v>
      </c>
      <c r="B264">
        <v>0</v>
      </c>
      <c r="C264">
        <f t="shared" si="4"/>
        <v>0</v>
      </c>
    </row>
    <row r="265" spans="1:3" x14ac:dyDescent="0.3">
      <c r="A265" s="11">
        <v>45189</v>
      </c>
      <c r="B265">
        <v>0</v>
      </c>
      <c r="C265">
        <f t="shared" si="4"/>
        <v>0</v>
      </c>
    </row>
    <row r="266" spans="1:3" x14ac:dyDescent="0.3">
      <c r="A266" s="11">
        <v>45190</v>
      </c>
      <c r="B266">
        <v>0</v>
      </c>
      <c r="C266">
        <f t="shared" si="4"/>
        <v>0</v>
      </c>
    </row>
    <row r="267" spans="1:3" x14ac:dyDescent="0.3">
      <c r="A267" s="11">
        <v>45191</v>
      </c>
      <c r="B267">
        <v>0</v>
      </c>
      <c r="C267">
        <f t="shared" si="4"/>
        <v>0</v>
      </c>
    </row>
    <row r="268" spans="1:3" x14ac:dyDescent="0.3">
      <c r="A268" s="11">
        <v>45192</v>
      </c>
      <c r="B268">
        <v>0</v>
      </c>
      <c r="C268">
        <f t="shared" si="4"/>
        <v>0</v>
      </c>
    </row>
    <row r="269" spans="1:3" x14ac:dyDescent="0.3">
      <c r="A269" s="11">
        <v>45193</v>
      </c>
      <c r="B269">
        <v>0</v>
      </c>
      <c r="C269">
        <f t="shared" si="4"/>
        <v>0</v>
      </c>
    </row>
    <row r="270" spans="1:3" x14ac:dyDescent="0.3">
      <c r="A270" s="11">
        <v>45194</v>
      </c>
      <c r="B270">
        <v>0</v>
      </c>
      <c r="C270">
        <f t="shared" si="4"/>
        <v>0</v>
      </c>
    </row>
    <row r="271" spans="1:3" x14ac:dyDescent="0.3">
      <c r="A271" s="11">
        <v>45195</v>
      </c>
      <c r="B271">
        <v>0</v>
      </c>
      <c r="C271">
        <f t="shared" si="4"/>
        <v>0</v>
      </c>
    </row>
    <row r="272" spans="1:3" x14ac:dyDescent="0.3">
      <c r="A272" s="11">
        <v>45196</v>
      </c>
      <c r="B272">
        <v>0</v>
      </c>
      <c r="C272">
        <f t="shared" si="4"/>
        <v>0</v>
      </c>
    </row>
    <row r="273" spans="1:3" x14ac:dyDescent="0.3">
      <c r="A273" s="11">
        <v>45197</v>
      </c>
      <c r="B273">
        <v>0</v>
      </c>
      <c r="C273">
        <f t="shared" si="4"/>
        <v>0</v>
      </c>
    </row>
    <row r="274" spans="1:3" x14ac:dyDescent="0.3">
      <c r="A274" s="11">
        <v>45198</v>
      </c>
      <c r="B274">
        <v>0</v>
      </c>
      <c r="C274">
        <f t="shared" si="4"/>
        <v>0</v>
      </c>
    </row>
    <row r="275" spans="1:3" x14ac:dyDescent="0.3">
      <c r="A275" s="11">
        <v>45199</v>
      </c>
      <c r="B275">
        <v>0</v>
      </c>
      <c r="C275">
        <f t="shared" si="4"/>
        <v>0</v>
      </c>
    </row>
    <row r="276" spans="1:3" x14ac:dyDescent="0.3">
      <c r="A276" s="11">
        <v>45200</v>
      </c>
      <c r="B276">
        <v>0</v>
      </c>
      <c r="C276">
        <f t="shared" si="4"/>
        <v>0</v>
      </c>
    </row>
    <row r="277" spans="1:3" x14ac:dyDescent="0.3">
      <c r="A277" s="11">
        <v>45201</v>
      </c>
      <c r="B277">
        <v>0</v>
      </c>
      <c r="C277">
        <f t="shared" si="4"/>
        <v>0</v>
      </c>
    </row>
    <row r="278" spans="1:3" x14ac:dyDescent="0.3">
      <c r="A278" s="11">
        <v>45202</v>
      </c>
      <c r="B278">
        <v>0</v>
      </c>
      <c r="C278">
        <f t="shared" si="4"/>
        <v>0</v>
      </c>
    </row>
    <row r="279" spans="1:3" x14ac:dyDescent="0.3">
      <c r="A279" s="11">
        <v>45203</v>
      </c>
      <c r="B279">
        <v>0</v>
      </c>
      <c r="C279">
        <f t="shared" si="4"/>
        <v>0</v>
      </c>
    </row>
    <row r="280" spans="1:3" x14ac:dyDescent="0.3">
      <c r="A280" s="11">
        <v>45204</v>
      </c>
      <c r="B280">
        <v>0</v>
      </c>
      <c r="C280">
        <f t="shared" si="4"/>
        <v>0</v>
      </c>
    </row>
    <row r="281" spans="1:3" x14ac:dyDescent="0.3">
      <c r="A281" s="11">
        <v>45205</v>
      </c>
      <c r="B281">
        <v>0</v>
      </c>
      <c r="C281">
        <f t="shared" si="4"/>
        <v>0</v>
      </c>
    </row>
    <row r="282" spans="1:3" x14ac:dyDescent="0.3">
      <c r="A282" s="11">
        <v>45206</v>
      </c>
      <c r="B282">
        <v>0</v>
      </c>
      <c r="C282">
        <f t="shared" si="4"/>
        <v>0</v>
      </c>
    </row>
    <row r="283" spans="1:3" x14ac:dyDescent="0.3">
      <c r="A283" s="11">
        <v>45207</v>
      </c>
      <c r="B283">
        <v>0</v>
      </c>
      <c r="C283">
        <f t="shared" si="4"/>
        <v>0</v>
      </c>
    </row>
    <row r="284" spans="1:3" x14ac:dyDescent="0.3">
      <c r="A284" s="11">
        <v>45208</v>
      </c>
      <c r="B284">
        <v>0</v>
      </c>
      <c r="C284">
        <f t="shared" si="4"/>
        <v>0</v>
      </c>
    </row>
    <row r="285" spans="1:3" x14ac:dyDescent="0.3">
      <c r="A285" s="11">
        <v>45209</v>
      </c>
      <c r="B285">
        <v>0</v>
      </c>
      <c r="C285">
        <f t="shared" si="4"/>
        <v>0</v>
      </c>
    </row>
    <row r="286" spans="1:3" x14ac:dyDescent="0.3">
      <c r="A286" s="11">
        <v>45210</v>
      </c>
      <c r="B286">
        <v>0</v>
      </c>
      <c r="C286">
        <f t="shared" si="4"/>
        <v>0</v>
      </c>
    </row>
    <row r="287" spans="1:3" x14ac:dyDescent="0.3">
      <c r="A287" s="11">
        <v>45211</v>
      </c>
      <c r="B287">
        <v>0</v>
      </c>
      <c r="C287">
        <f t="shared" si="4"/>
        <v>0</v>
      </c>
    </row>
    <row r="288" spans="1:3" x14ac:dyDescent="0.3">
      <c r="A288" s="11">
        <v>45212</v>
      </c>
      <c r="B288">
        <v>0</v>
      </c>
      <c r="C288">
        <f t="shared" si="4"/>
        <v>0</v>
      </c>
    </row>
    <row r="289" spans="1:3" x14ac:dyDescent="0.3">
      <c r="A289" s="11">
        <v>45213</v>
      </c>
      <c r="B289">
        <v>0</v>
      </c>
      <c r="C289">
        <f t="shared" si="4"/>
        <v>0</v>
      </c>
    </row>
    <row r="290" spans="1:3" x14ac:dyDescent="0.3">
      <c r="A290" s="11">
        <v>45214</v>
      </c>
      <c r="B290">
        <v>0</v>
      </c>
      <c r="C290">
        <f t="shared" si="4"/>
        <v>0</v>
      </c>
    </row>
    <row r="291" spans="1:3" x14ac:dyDescent="0.3">
      <c r="A291" s="11">
        <v>45215</v>
      </c>
      <c r="B291">
        <v>0</v>
      </c>
      <c r="C291">
        <f t="shared" si="4"/>
        <v>0</v>
      </c>
    </row>
    <row r="292" spans="1:3" x14ac:dyDescent="0.3">
      <c r="A292" s="11">
        <v>45216</v>
      </c>
      <c r="B292">
        <v>0</v>
      </c>
      <c r="C292">
        <f t="shared" si="4"/>
        <v>0</v>
      </c>
    </row>
    <row r="293" spans="1:3" x14ac:dyDescent="0.3">
      <c r="A293" s="11">
        <v>45217</v>
      </c>
      <c r="B293">
        <v>0</v>
      </c>
      <c r="C293">
        <f t="shared" si="4"/>
        <v>0</v>
      </c>
    </row>
    <row r="294" spans="1:3" x14ac:dyDescent="0.3">
      <c r="A294" s="11">
        <v>45218</v>
      </c>
      <c r="B294">
        <v>0</v>
      </c>
      <c r="C294">
        <f t="shared" si="4"/>
        <v>0</v>
      </c>
    </row>
    <row r="295" spans="1:3" x14ac:dyDescent="0.3">
      <c r="A295" s="11">
        <v>45219</v>
      </c>
      <c r="B295">
        <v>0</v>
      </c>
      <c r="C295">
        <f t="shared" si="4"/>
        <v>0</v>
      </c>
    </row>
    <row r="296" spans="1:3" x14ac:dyDescent="0.3">
      <c r="A296" s="11">
        <v>45220</v>
      </c>
      <c r="B296">
        <v>0</v>
      </c>
      <c r="C296">
        <f t="shared" si="4"/>
        <v>0</v>
      </c>
    </row>
    <row r="297" spans="1:3" x14ac:dyDescent="0.3">
      <c r="A297" s="11">
        <v>45221</v>
      </c>
      <c r="B297">
        <v>0</v>
      </c>
      <c r="C297">
        <f t="shared" si="4"/>
        <v>0</v>
      </c>
    </row>
    <row r="298" spans="1:3" x14ac:dyDescent="0.3">
      <c r="A298" s="11">
        <v>45222</v>
      </c>
      <c r="B298">
        <v>0</v>
      </c>
      <c r="C298">
        <f t="shared" si="4"/>
        <v>0</v>
      </c>
    </row>
    <row r="299" spans="1:3" x14ac:dyDescent="0.3">
      <c r="A299" s="11">
        <v>45223</v>
      </c>
      <c r="B299">
        <v>0</v>
      </c>
      <c r="C299">
        <f t="shared" si="4"/>
        <v>0</v>
      </c>
    </row>
    <row r="300" spans="1:3" x14ac:dyDescent="0.3">
      <c r="A300" s="11">
        <v>45224</v>
      </c>
      <c r="B300">
        <v>0</v>
      </c>
      <c r="C300">
        <f t="shared" si="4"/>
        <v>0</v>
      </c>
    </row>
    <row r="301" spans="1:3" x14ac:dyDescent="0.3">
      <c r="A301" s="11">
        <v>45225</v>
      </c>
      <c r="B301">
        <v>0</v>
      </c>
      <c r="C301">
        <f t="shared" si="4"/>
        <v>0</v>
      </c>
    </row>
    <row r="302" spans="1:3" x14ac:dyDescent="0.3">
      <c r="A302" s="11">
        <v>45226</v>
      </c>
      <c r="B302">
        <v>0</v>
      </c>
      <c r="C302">
        <f t="shared" si="4"/>
        <v>0</v>
      </c>
    </row>
    <row r="303" spans="1:3" x14ac:dyDescent="0.3">
      <c r="A303" s="11">
        <v>45227</v>
      </c>
      <c r="B303">
        <v>0</v>
      </c>
      <c r="C303">
        <f t="shared" si="4"/>
        <v>0</v>
      </c>
    </row>
    <row r="304" spans="1:3" x14ac:dyDescent="0.3">
      <c r="A304" s="11">
        <v>45228</v>
      </c>
      <c r="B304">
        <v>0</v>
      </c>
      <c r="C304">
        <f t="shared" si="4"/>
        <v>0</v>
      </c>
    </row>
    <row r="305" spans="1:3" x14ac:dyDescent="0.3">
      <c r="A305" s="11">
        <v>45229</v>
      </c>
      <c r="B305">
        <v>0</v>
      </c>
      <c r="C305">
        <f t="shared" si="4"/>
        <v>0</v>
      </c>
    </row>
    <row r="306" spans="1:3" x14ac:dyDescent="0.3">
      <c r="A306" s="11">
        <v>45230</v>
      </c>
      <c r="B306">
        <v>0</v>
      </c>
      <c r="C306">
        <f t="shared" si="4"/>
        <v>0</v>
      </c>
    </row>
    <row r="307" spans="1:3" x14ac:dyDescent="0.3">
      <c r="A307" s="11">
        <v>45231</v>
      </c>
      <c r="B307">
        <v>0</v>
      </c>
      <c r="C307">
        <f t="shared" si="4"/>
        <v>0</v>
      </c>
    </row>
    <row r="308" spans="1:3" x14ac:dyDescent="0.3">
      <c r="A308" s="11">
        <v>45232</v>
      </c>
      <c r="B308">
        <v>0</v>
      </c>
      <c r="C308">
        <f t="shared" si="4"/>
        <v>0</v>
      </c>
    </row>
    <row r="309" spans="1:3" x14ac:dyDescent="0.3">
      <c r="A309" s="11">
        <v>45233</v>
      </c>
      <c r="B309">
        <v>0</v>
      </c>
      <c r="C309">
        <f t="shared" si="4"/>
        <v>0</v>
      </c>
    </row>
    <row r="310" spans="1:3" x14ac:dyDescent="0.3">
      <c r="A310" s="11">
        <v>45234</v>
      </c>
      <c r="B310">
        <v>0</v>
      </c>
      <c r="C310">
        <f t="shared" si="4"/>
        <v>0</v>
      </c>
    </row>
    <row r="311" spans="1:3" x14ac:dyDescent="0.3">
      <c r="A311" s="11">
        <v>45235</v>
      </c>
      <c r="B311">
        <v>0</v>
      </c>
      <c r="C311">
        <f t="shared" si="4"/>
        <v>0</v>
      </c>
    </row>
    <row r="312" spans="1:3" x14ac:dyDescent="0.3">
      <c r="A312" s="11">
        <v>45236</v>
      </c>
      <c r="B312">
        <v>0</v>
      </c>
      <c r="C312">
        <f t="shared" si="4"/>
        <v>0</v>
      </c>
    </row>
    <row r="313" spans="1:3" x14ac:dyDescent="0.3">
      <c r="A313" s="11">
        <v>45237</v>
      </c>
      <c r="B313">
        <v>0</v>
      </c>
      <c r="C313">
        <f t="shared" si="4"/>
        <v>0</v>
      </c>
    </row>
    <row r="314" spans="1:3" x14ac:dyDescent="0.3">
      <c r="A314" s="11">
        <v>45238</v>
      </c>
      <c r="B314">
        <v>0</v>
      </c>
      <c r="C314">
        <f t="shared" si="4"/>
        <v>0</v>
      </c>
    </row>
    <row r="315" spans="1:3" x14ac:dyDescent="0.3">
      <c r="A315" s="11">
        <v>45239</v>
      </c>
      <c r="B315">
        <v>0</v>
      </c>
      <c r="C315">
        <f t="shared" si="4"/>
        <v>0</v>
      </c>
    </row>
    <row r="316" spans="1:3" x14ac:dyDescent="0.3">
      <c r="A316" s="11">
        <v>45240</v>
      </c>
      <c r="B316">
        <v>0</v>
      </c>
      <c r="C316">
        <f t="shared" si="4"/>
        <v>0</v>
      </c>
    </row>
    <row r="317" spans="1:3" x14ac:dyDescent="0.3">
      <c r="A317" s="11">
        <v>45241</v>
      </c>
      <c r="B317">
        <v>0</v>
      </c>
      <c r="C317">
        <f t="shared" si="4"/>
        <v>0</v>
      </c>
    </row>
    <row r="318" spans="1:3" x14ac:dyDescent="0.3">
      <c r="A318" s="11">
        <v>45242</v>
      </c>
      <c r="B318">
        <v>0</v>
      </c>
      <c r="C318">
        <f t="shared" si="4"/>
        <v>0</v>
      </c>
    </row>
    <row r="319" spans="1:3" x14ac:dyDescent="0.3">
      <c r="A319" s="11">
        <v>45243</v>
      </c>
      <c r="B319">
        <v>0</v>
      </c>
      <c r="C319">
        <f t="shared" si="4"/>
        <v>0</v>
      </c>
    </row>
    <row r="320" spans="1:3" x14ac:dyDescent="0.3">
      <c r="A320" s="11">
        <v>45244</v>
      </c>
      <c r="B320">
        <v>0</v>
      </c>
      <c r="C320">
        <f t="shared" si="4"/>
        <v>0</v>
      </c>
    </row>
    <row r="321" spans="1:3" x14ac:dyDescent="0.3">
      <c r="A321" s="11">
        <v>45245</v>
      </c>
      <c r="B321">
        <v>0</v>
      </c>
      <c r="C321">
        <f t="shared" si="4"/>
        <v>0</v>
      </c>
    </row>
    <row r="322" spans="1:3" x14ac:dyDescent="0.3">
      <c r="A322" s="11">
        <v>45246</v>
      </c>
      <c r="B322">
        <v>0</v>
      </c>
      <c r="C322">
        <f t="shared" si="4"/>
        <v>0</v>
      </c>
    </row>
    <row r="323" spans="1:3" x14ac:dyDescent="0.3">
      <c r="A323" s="11">
        <v>45247</v>
      </c>
      <c r="B323">
        <v>0</v>
      </c>
      <c r="C323">
        <f t="shared" si="4"/>
        <v>0</v>
      </c>
    </row>
    <row r="324" spans="1:3" x14ac:dyDescent="0.3">
      <c r="A324" s="11">
        <v>45248</v>
      </c>
      <c r="B324">
        <v>0</v>
      </c>
      <c r="C324">
        <f t="shared" si="4"/>
        <v>0</v>
      </c>
    </row>
    <row r="325" spans="1:3" x14ac:dyDescent="0.3">
      <c r="A325" s="11">
        <v>45249</v>
      </c>
      <c r="B325">
        <v>0</v>
      </c>
      <c r="C325">
        <f t="shared" ref="C325:C368" si="5">IF(B325 = "---",0,IF(B325 &lt;= 0,0,B325*1.9835))</f>
        <v>0</v>
      </c>
    </row>
    <row r="326" spans="1:3" x14ac:dyDescent="0.3">
      <c r="A326" s="11">
        <v>45250</v>
      </c>
      <c r="B326">
        <v>0</v>
      </c>
      <c r="C326">
        <f t="shared" si="5"/>
        <v>0</v>
      </c>
    </row>
    <row r="327" spans="1:3" x14ac:dyDescent="0.3">
      <c r="A327" s="11">
        <v>45251</v>
      </c>
      <c r="B327">
        <v>0</v>
      </c>
      <c r="C327">
        <f t="shared" si="5"/>
        <v>0</v>
      </c>
    </row>
    <row r="328" spans="1:3" x14ac:dyDescent="0.3">
      <c r="A328" s="11">
        <v>45252</v>
      </c>
      <c r="B328">
        <v>0</v>
      </c>
      <c r="C328">
        <f t="shared" si="5"/>
        <v>0</v>
      </c>
    </row>
    <row r="329" spans="1:3" x14ac:dyDescent="0.3">
      <c r="A329" s="11">
        <v>45253</v>
      </c>
      <c r="B329">
        <v>0</v>
      </c>
      <c r="C329">
        <f t="shared" si="5"/>
        <v>0</v>
      </c>
    </row>
    <row r="330" spans="1:3" x14ac:dyDescent="0.3">
      <c r="A330" s="11">
        <v>45254</v>
      </c>
      <c r="B330">
        <v>0</v>
      </c>
      <c r="C330">
        <f t="shared" si="5"/>
        <v>0</v>
      </c>
    </row>
    <row r="331" spans="1:3" x14ac:dyDescent="0.3">
      <c r="A331" s="11">
        <v>45255</v>
      </c>
      <c r="B331">
        <v>0</v>
      </c>
      <c r="C331">
        <f t="shared" si="5"/>
        <v>0</v>
      </c>
    </row>
    <row r="332" spans="1:3" x14ac:dyDescent="0.3">
      <c r="A332" s="11">
        <v>45256</v>
      </c>
      <c r="B332">
        <v>0</v>
      </c>
      <c r="C332">
        <f t="shared" si="5"/>
        <v>0</v>
      </c>
    </row>
    <row r="333" spans="1:3" x14ac:dyDescent="0.3">
      <c r="A333" s="11">
        <v>45257</v>
      </c>
      <c r="B333">
        <v>0</v>
      </c>
      <c r="C333">
        <f t="shared" si="5"/>
        <v>0</v>
      </c>
    </row>
    <row r="334" spans="1:3" x14ac:dyDescent="0.3">
      <c r="A334" s="11">
        <v>45258</v>
      </c>
      <c r="B334">
        <v>0</v>
      </c>
      <c r="C334">
        <f t="shared" si="5"/>
        <v>0</v>
      </c>
    </row>
    <row r="335" spans="1:3" x14ac:dyDescent="0.3">
      <c r="A335" s="11">
        <v>45259</v>
      </c>
      <c r="B335">
        <v>0</v>
      </c>
      <c r="C335">
        <f t="shared" si="5"/>
        <v>0</v>
      </c>
    </row>
    <row r="336" spans="1:3" x14ac:dyDescent="0.3">
      <c r="A336" s="11">
        <v>45260</v>
      </c>
      <c r="B336">
        <v>0</v>
      </c>
      <c r="C336">
        <f t="shared" si="5"/>
        <v>0</v>
      </c>
    </row>
    <row r="337" spans="1:3" x14ac:dyDescent="0.3">
      <c r="A337" s="11">
        <v>45261</v>
      </c>
      <c r="B337">
        <v>0</v>
      </c>
      <c r="C337">
        <f t="shared" si="5"/>
        <v>0</v>
      </c>
    </row>
    <row r="338" spans="1:3" x14ac:dyDescent="0.3">
      <c r="A338" s="11">
        <v>45262</v>
      </c>
      <c r="B338">
        <v>0</v>
      </c>
      <c r="C338">
        <f t="shared" si="5"/>
        <v>0</v>
      </c>
    </row>
    <row r="339" spans="1:3" x14ac:dyDescent="0.3">
      <c r="A339" s="11">
        <v>45263</v>
      </c>
      <c r="B339">
        <v>0</v>
      </c>
      <c r="C339">
        <f t="shared" si="5"/>
        <v>0</v>
      </c>
    </row>
    <row r="340" spans="1:3" x14ac:dyDescent="0.3">
      <c r="A340" s="11">
        <v>45264</v>
      </c>
      <c r="B340">
        <v>0</v>
      </c>
      <c r="C340">
        <f t="shared" si="5"/>
        <v>0</v>
      </c>
    </row>
    <row r="341" spans="1:3" x14ac:dyDescent="0.3">
      <c r="A341" s="11">
        <v>45265</v>
      </c>
      <c r="B341">
        <v>0</v>
      </c>
      <c r="C341">
        <f t="shared" si="5"/>
        <v>0</v>
      </c>
    </row>
    <row r="342" spans="1:3" x14ac:dyDescent="0.3">
      <c r="A342" s="11">
        <v>45266</v>
      </c>
      <c r="B342">
        <v>0</v>
      </c>
      <c r="C342">
        <f t="shared" si="5"/>
        <v>0</v>
      </c>
    </row>
    <row r="343" spans="1:3" x14ac:dyDescent="0.3">
      <c r="A343" s="11">
        <v>45267</v>
      </c>
      <c r="B343">
        <v>0</v>
      </c>
      <c r="C343">
        <f t="shared" si="5"/>
        <v>0</v>
      </c>
    </row>
    <row r="344" spans="1:3" x14ac:dyDescent="0.3">
      <c r="A344" s="11">
        <v>45268</v>
      </c>
      <c r="B344">
        <v>0</v>
      </c>
      <c r="C344">
        <f t="shared" si="5"/>
        <v>0</v>
      </c>
    </row>
    <row r="345" spans="1:3" x14ac:dyDescent="0.3">
      <c r="A345" s="11">
        <v>45269</v>
      </c>
      <c r="B345">
        <v>0</v>
      </c>
      <c r="C345">
        <f t="shared" si="5"/>
        <v>0</v>
      </c>
    </row>
    <row r="346" spans="1:3" x14ac:dyDescent="0.3">
      <c r="A346" s="11">
        <v>45270</v>
      </c>
      <c r="B346">
        <v>0</v>
      </c>
      <c r="C346">
        <f t="shared" si="5"/>
        <v>0</v>
      </c>
    </row>
    <row r="347" spans="1:3" x14ac:dyDescent="0.3">
      <c r="A347" s="11">
        <v>45271</v>
      </c>
      <c r="B347">
        <v>0</v>
      </c>
      <c r="C347">
        <f t="shared" si="5"/>
        <v>0</v>
      </c>
    </row>
    <row r="348" spans="1:3" x14ac:dyDescent="0.3">
      <c r="A348" s="11">
        <v>45272</v>
      </c>
      <c r="B348">
        <v>0</v>
      </c>
      <c r="C348">
        <f t="shared" si="5"/>
        <v>0</v>
      </c>
    </row>
    <row r="349" spans="1:3" x14ac:dyDescent="0.3">
      <c r="A349" s="11">
        <v>45273</v>
      </c>
      <c r="B349">
        <v>0</v>
      </c>
      <c r="C349">
        <f t="shared" si="5"/>
        <v>0</v>
      </c>
    </row>
    <row r="350" spans="1:3" x14ac:dyDescent="0.3">
      <c r="A350" s="11">
        <v>45274</v>
      </c>
      <c r="B350">
        <v>0</v>
      </c>
      <c r="C350">
        <f t="shared" si="5"/>
        <v>0</v>
      </c>
    </row>
    <row r="351" spans="1:3" x14ac:dyDescent="0.3">
      <c r="A351" s="11">
        <v>45275</v>
      </c>
      <c r="B351">
        <v>0</v>
      </c>
      <c r="C351">
        <f t="shared" si="5"/>
        <v>0</v>
      </c>
    </row>
    <row r="352" spans="1:3" x14ac:dyDescent="0.3">
      <c r="A352" s="11">
        <v>45276</v>
      </c>
      <c r="B352">
        <v>0</v>
      </c>
      <c r="C352">
        <f t="shared" si="5"/>
        <v>0</v>
      </c>
    </row>
    <row r="353" spans="1:3" x14ac:dyDescent="0.3">
      <c r="A353" s="11">
        <v>45277</v>
      </c>
      <c r="B353">
        <v>0</v>
      </c>
      <c r="C353">
        <f t="shared" si="5"/>
        <v>0</v>
      </c>
    </row>
    <row r="354" spans="1:3" x14ac:dyDescent="0.3">
      <c r="A354" s="11">
        <v>45278</v>
      </c>
      <c r="B354">
        <v>0</v>
      </c>
      <c r="C354">
        <f t="shared" si="5"/>
        <v>0</v>
      </c>
    </row>
    <row r="355" spans="1:3" x14ac:dyDescent="0.3">
      <c r="A355" s="11">
        <v>45279</v>
      </c>
      <c r="B355">
        <v>0</v>
      </c>
      <c r="C355">
        <f t="shared" si="5"/>
        <v>0</v>
      </c>
    </row>
    <row r="356" spans="1:3" x14ac:dyDescent="0.3">
      <c r="A356" s="11">
        <v>45280</v>
      </c>
      <c r="B356">
        <v>0</v>
      </c>
      <c r="C356">
        <f t="shared" si="5"/>
        <v>0</v>
      </c>
    </row>
    <row r="357" spans="1:3" x14ac:dyDescent="0.3">
      <c r="A357" s="11">
        <v>45281</v>
      </c>
      <c r="B357">
        <v>0</v>
      </c>
      <c r="C357">
        <f t="shared" si="5"/>
        <v>0</v>
      </c>
    </row>
    <row r="358" spans="1:3" x14ac:dyDescent="0.3">
      <c r="A358" s="11">
        <v>45282</v>
      </c>
      <c r="B358">
        <v>0</v>
      </c>
      <c r="C358">
        <f t="shared" si="5"/>
        <v>0</v>
      </c>
    </row>
    <row r="359" spans="1:3" x14ac:dyDescent="0.3">
      <c r="A359" s="11">
        <v>45283</v>
      </c>
      <c r="B359">
        <v>0</v>
      </c>
      <c r="C359">
        <f t="shared" si="5"/>
        <v>0</v>
      </c>
    </row>
    <row r="360" spans="1:3" x14ac:dyDescent="0.3">
      <c r="A360" s="11">
        <v>45284</v>
      </c>
      <c r="B360">
        <v>0</v>
      </c>
      <c r="C360">
        <f t="shared" si="5"/>
        <v>0</v>
      </c>
    </row>
    <row r="361" spans="1:3" x14ac:dyDescent="0.3">
      <c r="A361" s="11">
        <v>45285</v>
      </c>
      <c r="B361">
        <v>0</v>
      </c>
      <c r="C361">
        <f t="shared" si="5"/>
        <v>0</v>
      </c>
    </row>
    <row r="362" spans="1:3" x14ac:dyDescent="0.3">
      <c r="A362" s="11">
        <v>45286</v>
      </c>
      <c r="B362">
        <v>0</v>
      </c>
      <c r="C362">
        <f t="shared" si="5"/>
        <v>0</v>
      </c>
    </row>
    <row r="363" spans="1:3" x14ac:dyDescent="0.3">
      <c r="A363" s="11">
        <v>45287</v>
      </c>
      <c r="B363">
        <v>0</v>
      </c>
      <c r="C363">
        <f t="shared" si="5"/>
        <v>0</v>
      </c>
    </row>
    <row r="364" spans="1:3" x14ac:dyDescent="0.3">
      <c r="A364" s="11">
        <v>45288</v>
      </c>
      <c r="B364">
        <v>0</v>
      </c>
      <c r="C364">
        <f t="shared" si="5"/>
        <v>0</v>
      </c>
    </row>
    <row r="365" spans="1:3" x14ac:dyDescent="0.3">
      <c r="A365" s="11">
        <v>45289</v>
      </c>
      <c r="B365">
        <v>0</v>
      </c>
      <c r="C365">
        <f t="shared" si="5"/>
        <v>0</v>
      </c>
    </row>
    <row r="366" spans="1:3" x14ac:dyDescent="0.3">
      <c r="A366" s="11">
        <v>45290</v>
      </c>
      <c r="B366">
        <v>0</v>
      </c>
      <c r="C366">
        <f t="shared" si="5"/>
        <v>0</v>
      </c>
    </row>
    <row r="367" spans="1:3" x14ac:dyDescent="0.3">
      <c r="A367" s="11">
        <v>45291</v>
      </c>
      <c r="B367">
        <v>0</v>
      </c>
      <c r="C367">
        <f t="shared" si="5"/>
        <v>0</v>
      </c>
    </row>
    <row r="368" spans="1:3" x14ac:dyDescent="0.3">
      <c r="A368" s="4">
        <v>44926</v>
      </c>
      <c r="B368">
        <v>0</v>
      </c>
      <c r="C368">
        <f t="shared" si="5"/>
        <v>0</v>
      </c>
    </row>
    <row r="369" spans="2:2" x14ac:dyDescent="0.3">
      <c r="B369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69"/>
  <sheetViews>
    <sheetView workbookViewId="0">
      <selection activeCell="A4" sqref="A4:B367"/>
    </sheetView>
  </sheetViews>
  <sheetFormatPr defaultRowHeight="14.4" x14ac:dyDescent="0.3"/>
  <cols>
    <col min="1" max="1" width="23.44140625" customWidth="1"/>
    <col min="2" max="2" width="26.88671875" customWidth="1"/>
  </cols>
  <sheetData>
    <row r="1" spans="1:3" x14ac:dyDescent="0.3">
      <c r="A1" s="1">
        <v>141000</v>
      </c>
      <c r="B1" s="2" t="s">
        <v>3</v>
      </c>
    </row>
    <row r="3" spans="1:3" x14ac:dyDescent="0.3">
      <c r="A3" s="3" t="s">
        <v>1</v>
      </c>
      <c r="B3" s="3" t="s">
        <v>2</v>
      </c>
      <c r="C3" t="s">
        <v>6</v>
      </c>
    </row>
    <row r="4" spans="1:3" x14ac:dyDescent="0.3">
      <c r="A4" s="11">
        <v>44927</v>
      </c>
      <c r="B4">
        <v>0</v>
      </c>
      <c r="C4">
        <f>IF(B4 = "---",0,IF(B4 &lt;= 0,0,B4*1.9835))</f>
        <v>0</v>
      </c>
    </row>
    <row r="5" spans="1:3" x14ac:dyDescent="0.3">
      <c r="A5" s="11">
        <v>44928.5</v>
      </c>
      <c r="C5">
        <f t="shared" ref="C5:C68" si="0">IF(B5 = "---",0,IF(B5 &lt;= 0,0,B5*1.9835))</f>
        <v>0</v>
      </c>
    </row>
    <row r="6" spans="1:3" x14ac:dyDescent="0.3">
      <c r="A6" s="11">
        <v>44930</v>
      </c>
      <c r="B6">
        <v>0</v>
      </c>
      <c r="C6">
        <f t="shared" si="0"/>
        <v>0</v>
      </c>
    </row>
    <row r="7" spans="1:3" x14ac:dyDescent="0.3">
      <c r="A7" s="11">
        <v>44931</v>
      </c>
      <c r="B7">
        <v>0</v>
      </c>
      <c r="C7">
        <f t="shared" si="0"/>
        <v>0</v>
      </c>
    </row>
    <row r="8" spans="1:3" x14ac:dyDescent="0.3">
      <c r="A8" s="11">
        <v>44932</v>
      </c>
      <c r="B8">
        <v>0</v>
      </c>
      <c r="C8">
        <f t="shared" si="0"/>
        <v>0</v>
      </c>
    </row>
    <row r="9" spans="1:3" x14ac:dyDescent="0.3">
      <c r="A9" s="11">
        <v>44933</v>
      </c>
      <c r="B9">
        <v>0</v>
      </c>
      <c r="C9">
        <f t="shared" si="0"/>
        <v>0</v>
      </c>
    </row>
    <row r="10" spans="1:3" x14ac:dyDescent="0.3">
      <c r="A10" s="11">
        <v>44934</v>
      </c>
      <c r="B10">
        <v>0</v>
      </c>
      <c r="C10">
        <f t="shared" si="0"/>
        <v>0</v>
      </c>
    </row>
    <row r="11" spans="1:3" x14ac:dyDescent="0.3">
      <c r="A11" s="11">
        <v>44935</v>
      </c>
      <c r="B11">
        <v>0</v>
      </c>
      <c r="C11">
        <f t="shared" si="0"/>
        <v>0</v>
      </c>
    </row>
    <row r="12" spans="1:3" x14ac:dyDescent="0.3">
      <c r="A12" s="11">
        <v>44936</v>
      </c>
      <c r="B12">
        <v>0</v>
      </c>
      <c r="C12">
        <f t="shared" si="0"/>
        <v>0</v>
      </c>
    </row>
    <row r="13" spans="1:3" x14ac:dyDescent="0.3">
      <c r="A13" s="11">
        <v>44937</v>
      </c>
      <c r="B13">
        <v>0</v>
      </c>
      <c r="C13">
        <f t="shared" si="0"/>
        <v>0</v>
      </c>
    </row>
    <row r="14" spans="1:3" x14ac:dyDescent="0.3">
      <c r="A14" s="11">
        <v>44938</v>
      </c>
      <c r="B14">
        <v>0</v>
      </c>
      <c r="C14">
        <f t="shared" si="0"/>
        <v>0</v>
      </c>
    </row>
    <row r="15" spans="1:3" x14ac:dyDescent="0.3">
      <c r="A15" s="11">
        <v>44939</v>
      </c>
      <c r="B15">
        <v>0</v>
      </c>
      <c r="C15">
        <f t="shared" si="0"/>
        <v>0</v>
      </c>
    </row>
    <row r="16" spans="1:3" x14ac:dyDescent="0.3">
      <c r="A16" s="11">
        <v>44940</v>
      </c>
      <c r="B16">
        <v>0</v>
      </c>
      <c r="C16">
        <f t="shared" si="0"/>
        <v>0</v>
      </c>
    </row>
    <row r="17" spans="1:3" x14ac:dyDescent="0.3">
      <c r="A17" s="11">
        <v>44941</v>
      </c>
      <c r="B17">
        <v>0</v>
      </c>
      <c r="C17">
        <f t="shared" si="0"/>
        <v>0</v>
      </c>
    </row>
    <row r="18" spans="1:3" x14ac:dyDescent="0.3">
      <c r="A18" s="11">
        <v>44942</v>
      </c>
      <c r="B18">
        <v>0</v>
      </c>
      <c r="C18">
        <f t="shared" si="0"/>
        <v>0</v>
      </c>
    </row>
    <row r="19" spans="1:3" x14ac:dyDescent="0.3">
      <c r="A19" s="11">
        <v>44943</v>
      </c>
      <c r="B19">
        <v>0</v>
      </c>
      <c r="C19">
        <f t="shared" si="0"/>
        <v>0</v>
      </c>
    </row>
    <row r="20" spans="1:3" x14ac:dyDescent="0.3">
      <c r="A20" s="11">
        <v>44944</v>
      </c>
      <c r="B20">
        <v>0</v>
      </c>
      <c r="C20">
        <f t="shared" si="0"/>
        <v>0</v>
      </c>
    </row>
    <row r="21" spans="1:3" x14ac:dyDescent="0.3">
      <c r="A21" s="11">
        <v>44945</v>
      </c>
      <c r="B21">
        <v>0</v>
      </c>
      <c r="C21">
        <f t="shared" si="0"/>
        <v>0</v>
      </c>
    </row>
    <row r="22" spans="1:3" x14ac:dyDescent="0.3">
      <c r="A22" s="11">
        <v>44946</v>
      </c>
      <c r="B22">
        <v>0</v>
      </c>
      <c r="C22">
        <f t="shared" si="0"/>
        <v>0</v>
      </c>
    </row>
    <row r="23" spans="1:3" x14ac:dyDescent="0.3">
      <c r="A23" s="11">
        <v>44947</v>
      </c>
      <c r="B23">
        <v>0</v>
      </c>
      <c r="C23">
        <f t="shared" si="0"/>
        <v>0</v>
      </c>
    </row>
    <row r="24" spans="1:3" x14ac:dyDescent="0.3">
      <c r="A24" s="11">
        <v>44948</v>
      </c>
      <c r="B24">
        <v>0</v>
      </c>
      <c r="C24">
        <f t="shared" si="0"/>
        <v>0</v>
      </c>
    </row>
    <row r="25" spans="1:3" x14ac:dyDescent="0.3">
      <c r="A25" s="11">
        <v>44949</v>
      </c>
      <c r="B25">
        <v>0</v>
      </c>
      <c r="C25">
        <f t="shared" si="0"/>
        <v>0</v>
      </c>
    </row>
    <row r="26" spans="1:3" x14ac:dyDescent="0.3">
      <c r="A26" s="11">
        <v>44950</v>
      </c>
      <c r="B26">
        <v>0</v>
      </c>
      <c r="C26">
        <f t="shared" si="0"/>
        <v>0</v>
      </c>
    </row>
    <row r="27" spans="1:3" x14ac:dyDescent="0.3">
      <c r="A27" s="11">
        <v>44951</v>
      </c>
      <c r="B27">
        <v>0</v>
      </c>
      <c r="C27">
        <f t="shared" si="0"/>
        <v>0</v>
      </c>
    </row>
    <row r="28" spans="1:3" x14ac:dyDescent="0.3">
      <c r="A28" s="11">
        <v>44952</v>
      </c>
      <c r="B28">
        <v>0</v>
      </c>
      <c r="C28">
        <f t="shared" si="0"/>
        <v>0</v>
      </c>
    </row>
    <row r="29" spans="1:3" x14ac:dyDescent="0.3">
      <c r="A29" s="11">
        <v>44953</v>
      </c>
      <c r="B29">
        <v>0</v>
      </c>
      <c r="C29">
        <f t="shared" si="0"/>
        <v>0</v>
      </c>
    </row>
    <row r="30" spans="1:3" x14ac:dyDescent="0.3">
      <c r="A30" s="11">
        <v>44954</v>
      </c>
      <c r="B30">
        <v>0</v>
      </c>
      <c r="C30">
        <f t="shared" si="0"/>
        <v>0</v>
      </c>
    </row>
    <row r="31" spans="1:3" x14ac:dyDescent="0.3">
      <c r="A31" s="11">
        <v>44955</v>
      </c>
      <c r="B31">
        <v>0</v>
      </c>
      <c r="C31">
        <f t="shared" si="0"/>
        <v>0</v>
      </c>
    </row>
    <row r="32" spans="1:3" x14ac:dyDescent="0.3">
      <c r="A32" s="11">
        <v>44956</v>
      </c>
      <c r="B32">
        <v>0</v>
      </c>
      <c r="C32">
        <f t="shared" si="0"/>
        <v>0</v>
      </c>
    </row>
    <row r="33" spans="1:3" x14ac:dyDescent="0.3">
      <c r="A33" s="11">
        <v>44957</v>
      </c>
      <c r="B33">
        <v>0</v>
      </c>
      <c r="C33">
        <f t="shared" si="0"/>
        <v>0</v>
      </c>
    </row>
    <row r="34" spans="1:3" x14ac:dyDescent="0.3">
      <c r="A34" s="11">
        <v>44958</v>
      </c>
      <c r="B34">
        <v>0</v>
      </c>
      <c r="C34">
        <f t="shared" si="0"/>
        <v>0</v>
      </c>
    </row>
    <row r="35" spans="1:3" x14ac:dyDescent="0.3">
      <c r="A35" s="11">
        <v>44959</v>
      </c>
      <c r="B35">
        <v>0</v>
      </c>
      <c r="C35">
        <f t="shared" si="0"/>
        <v>0</v>
      </c>
    </row>
    <row r="36" spans="1:3" x14ac:dyDescent="0.3">
      <c r="A36" s="11">
        <v>44960</v>
      </c>
      <c r="B36">
        <v>0</v>
      </c>
      <c r="C36">
        <f t="shared" si="0"/>
        <v>0</v>
      </c>
    </row>
    <row r="37" spans="1:3" x14ac:dyDescent="0.3">
      <c r="A37" s="11">
        <v>44961</v>
      </c>
      <c r="B37">
        <v>0</v>
      </c>
      <c r="C37">
        <f t="shared" si="0"/>
        <v>0</v>
      </c>
    </row>
    <row r="38" spans="1:3" x14ac:dyDescent="0.3">
      <c r="A38" s="11">
        <v>44962</v>
      </c>
      <c r="B38">
        <v>0</v>
      </c>
      <c r="C38">
        <f t="shared" si="0"/>
        <v>0</v>
      </c>
    </row>
    <row r="39" spans="1:3" x14ac:dyDescent="0.3">
      <c r="A39" s="11">
        <v>44963</v>
      </c>
      <c r="B39">
        <v>0</v>
      </c>
      <c r="C39">
        <f t="shared" si="0"/>
        <v>0</v>
      </c>
    </row>
    <row r="40" spans="1:3" x14ac:dyDescent="0.3">
      <c r="A40" s="11">
        <v>44964</v>
      </c>
      <c r="B40">
        <v>0</v>
      </c>
      <c r="C40">
        <f t="shared" si="0"/>
        <v>0</v>
      </c>
    </row>
    <row r="41" spans="1:3" x14ac:dyDescent="0.3">
      <c r="A41" s="11">
        <v>44965</v>
      </c>
      <c r="B41">
        <v>0</v>
      </c>
      <c r="C41">
        <f t="shared" si="0"/>
        <v>0</v>
      </c>
    </row>
    <row r="42" spans="1:3" x14ac:dyDescent="0.3">
      <c r="A42" s="11">
        <v>44966</v>
      </c>
      <c r="B42">
        <v>0</v>
      </c>
      <c r="C42">
        <f t="shared" si="0"/>
        <v>0</v>
      </c>
    </row>
    <row r="43" spans="1:3" x14ac:dyDescent="0.3">
      <c r="A43" s="11">
        <v>44967</v>
      </c>
      <c r="B43">
        <v>0</v>
      </c>
      <c r="C43">
        <f t="shared" si="0"/>
        <v>0</v>
      </c>
    </row>
    <row r="44" spans="1:3" x14ac:dyDescent="0.3">
      <c r="A44" s="11">
        <v>44968</v>
      </c>
      <c r="B44">
        <v>0</v>
      </c>
      <c r="C44">
        <f t="shared" si="0"/>
        <v>0</v>
      </c>
    </row>
    <row r="45" spans="1:3" x14ac:dyDescent="0.3">
      <c r="A45" s="11">
        <v>44969</v>
      </c>
      <c r="B45">
        <v>0</v>
      </c>
      <c r="C45">
        <f t="shared" si="0"/>
        <v>0</v>
      </c>
    </row>
    <row r="46" spans="1:3" x14ac:dyDescent="0.3">
      <c r="A46" s="11">
        <v>44970</v>
      </c>
      <c r="B46">
        <v>0</v>
      </c>
      <c r="C46">
        <f t="shared" si="0"/>
        <v>0</v>
      </c>
    </row>
    <row r="47" spans="1:3" x14ac:dyDescent="0.3">
      <c r="A47" s="11">
        <v>44971</v>
      </c>
      <c r="B47">
        <v>0</v>
      </c>
      <c r="C47">
        <f t="shared" si="0"/>
        <v>0</v>
      </c>
    </row>
    <row r="48" spans="1:3" x14ac:dyDescent="0.3">
      <c r="A48" s="11">
        <v>44972</v>
      </c>
      <c r="B48">
        <v>0</v>
      </c>
      <c r="C48">
        <f t="shared" si="0"/>
        <v>0</v>
      </c>
    </row>
    <row r="49" spans="1:3" x14ac:dyDescent="0.3">
      <c r="A49" s="11">
        <v>44973</v>
      </c>
      <c r="B49">
        <v>0</v>
      </c>
      <c r="C49">
        <f t="shared" si="0"/>
        <v>0</v>
      </c>
    </row>
    <row r="50" spans="1:3" x14ac:dyDescent="0.3">
      <c r="A50" s="11">
        <v>44974</v>
      </c>
      <c r="B50">
        <v>0</v>
      </c>
      <c r="C50">
        <f t="shared" si="0"/>
        <v>0</v>
      </c>
    </row>
    <row r="51" spans="1:3" x14ac:dyDescent="0.3">
      <c r="A51" s="11">
        <v>44975</v>
      </c>
      <c r="B51">
        <v>0</v>
      </c>
      <c r="C51">
        <f t="shared" si="0"/>
        <v>0</v>
      </c>
    </row>
    <row r="52" spans="1:3" x14ac:dyDescent="0.3">
      <c r="A52" s="11">
        <v>44976</v>
      </c>
      <c r="B52">
        <v>0</v>
      </c>
      <c r="C52">
        <f t="shared" si="0"/>
        <v>0</v>
      </c>
    </row>
    <row r="53" spans="1:3" x14ac:dyDescent="0.3">
      <c r="A53" s="11">
        <v>44977</v>
      </c>
      <c r="B53">
        <v>0</v>
      </c>
      <c r="C53">
        <f t="shared" si="0"/>
        <v>0</v>
      </c>
    </row>
    <row r="54" spans="1:3" x14ac:dyDescent="0.3">
      <c r="A54" s="11">
        <v>44978</v>
      </c>
      <c r="B54">
        <v>0</v>
      </c>
      <c r="C54">
        <f t="shared" si="0"/>
        <v>0</v>
      </c>
    </row>
    <row r="55" spans="1:3" x14ac:dyDescent="0.3">
      <c r="A55" s="11">
        <v>44979</v>
      </c>
      <c r="B55">
        <v>0</v>
      </c>
      <c r="C55">
        <f t="shared" si="0"/>
        <v>0</v>
      </c>
    </row>
    <row r="56" spans="1:3" x14ac:dyDescent="0.3">
      <c r="A56" s="11">
        <v>44980</v>
      </c>
      <c r="B56">
        <v>0</v>
      </c>
      <c r="C56">
        <f t="shared" si="0"/>
        <v>0</v>
      </c>
    </row>
    <row r="57" spans="1:3" x14ac:dyDescent="0.3">
      <c r="A57" s="11">
        <v>44981</v>
      </c>
      <c r="B57">
        <v>0</v>
      </c>
      <c r="C57">
        <f t="shared" si="0"/>
        <v>0</v>
      </c>
    </row>
    <row r="58" spans="1:3" x14ac:dyDescent="0.3">
      <c r="A58" s="11">
        <v>44982</v>
      </c>
      <c r="B58">
        <v>0</v>
      </c>
      <c r="C58">
        <f t="shared" si="0"/>
        <v>0</v>
      </c>
    </row>
    <row r="59" spans="1:3" x14ac:dyDescent="0.3">
      <c r="A59" s="11">
        <v>44983</v>
      </c>
      <c r="B59">
        <v>0</v>
      </c>
      <c r="C59">
        <f t="shared" si="0"/>
        <v>0</v>
      </c>
    </row>
    <row r="60" spans="1:3" x14ac:dyDescent="0.3">
      <c r="A60" s="11">
        <v>44984</v>
      </c>
      <c r="B60">
        <v>0</v>
      </c>
      <c r="C60">
        <f t="shared" si="0"/>
        <v>0</v>
      </c>
    </row>
    <row r="61" spans="1:3" x14ac:dyDescent="0.3">
      <c r="A61" s="11">
        <v>44985</v>
      </c>
      <c r="B61">
        <v>0</v>
      </c>
      <c r="C61">
        <f t="shared" si="0"/>
        <v>0</v>
      </c>
    </row>
    <row r="62" spans="1:3" x14ac:dyDescent="0.3">
      <c r="A62" s="11">
        <v>44986</v>
      </c>
      <c r="B62">
        <v>0</v>
      </c>
      <c r="C62">
        <f t="shared" si="0"/>
        <v>0</v>
      </c>
    </row>
    <row r="63" spans="1:3" x14ac:dyDescent="0.3">
      <c r="A63" s="11">
        <v>44987</v>
      </c>
      <c r="B63">
        <v>0</v>
      </c>
      <c r="C63">
        <f t="shared" si="0"/>
        <v>0</v>
      </c>
    </row>
    <row r="64" spans="1:3" x14ac:dyDescent="0.3">
      <c r="A64" s="11">
        <v>44988</v>
      </c>
      <c r="B64">
        <v>0</v>
      </c>
      <c r="C64">
        <f t="shared" si="0"/>
        <v>0</v>
      </c>
    </row>
    <row r="65" spans="1:3" x14ac:dyDescent="0.3">
      <c r="A65" s="11">
        <v>44989</v>
      </c>
      <c r="B65">
        <v>0</v>
      </c>
      <c r="C65">
        <f t="shared" si="0"/>
        <v>0</v>
      </c>
    </row>
    <row r="66" spans="1:3" x14ac:dyDescent="0.3">
      <c r="A66" s="11">
        <v>44990</v>
      </c>
      <c r="B66">
        <v>0</v>
      </c>
      <c r="C66">
        <f t="shared" si="0"/>
        <v>0</v>
      </c>
    </row>
    <row r="67" spans="1:3" x14ac:dyDescent="0.3">
      <c r="A67" s="11">
        <v>44991</v>
      </c>
      <c r="B67">
        <v>0</v>
      </c>
      <c r="C67">
        <f t="shared" si="0"/>
        <v>0</v>
      </c>
    </row>
    <row r="68" spans="1:3" x14ac:dyDescent="0.3">
      <c r="A68" s="11">
        <v>44992</v>
      </c>
      <c r="B68">
        <v>0</v>
      </c>
      <c r="C68">
        <f t="shared" si="0"/>
        <v>0</v>
      </c>
    </row>
    <row r="69" spans="1:3" x14ac:dyDescent="0.3">
      <c r="A69" s="11">
        <v>44993</v>
      </c>
      <c r="B69">
        <v>0</v>
      </c>
      <c r="C69">
        <f t="shared" ref="C69:C132" si="1">IF(B69 = "---",0,IF(B69 &lt;= 0,0,B69*1.9835))</f>
        <v>0</v>
      </c>
    </row>
    <row r="70" spans="1:3" x14ac:dyDescent="0.3">
      <c r="A70" s="11">
        <v>44994</v>
      </c>
      <c r="B70">
        <v>0</v>
      </c>
      <c r="C70">
        <f t="shared" si="1"/>
        <v>0</v>
      </c>
    </row>
    <row r="71" spans="1:3" x14ac:dyDescent="0.3">
      <c r="A71" s="11">
        <v>44995</v>
      </c>
      <c r="B71">
        <v>0</v>
      </c>
      <c r="C71">
        <f t="shared" si="1"/>
        <v>0</v>
      </c>
    </row>
    <row r="72" spans="1:3" x14ac:dyDescent="0.3">
      <c r="A72" s="11">
        <v>44996</v>
      </c>
      <c r="B72">
        <v>0</v>
      </c>
      <c r="C72">
        <f t="shared" si="1"/>
        <v>0</v>
      </c>
    </row>
    <row r="73" spans="1:3" x14ac:dyDescent="0.3">
      <c r="A73" s="11">
        <v>44997</v>
      </c>
      <c r="B73">
        <v>0</v>
      </c>
      <c r="C73">
        <f t="shared" si="1"/>
        <v>0</v>
      </c>
    </row>
    <row r="74" spans="1:3" x14ac:dyDescent="0.3">
      <c r="A74" s="11">
        <v>44998</v>
      </c>
      <c r="B74">
        <v>0</v>
      </c>
      <c r="C74">
        <f t="shared" si="1"/>
        <v>0</v>
      </c>
    </row>
    <row r="75" spans="1:3" x14ac:dyDescent="0.3">
      <c r="A75" s="11">
        <v>44999</v>
      </c>
      <c r="B75">
        <v>0</v>
      </c>
      <c r="C75">
        <f t="shared" si="1"/>
        <v>0</v>
      </c>
    </row>
    <row r="76" spans="1:3" x14ac:dyDescent="0.3">
      <c r="A76" s="11">
        <v>45000</v>
      </c>
      <c r="B76">
        <v>0</v>
      </c>
      <c r="C76">
        <f t="shared" si="1"/>
        <v>0</v>
      </c>
    </row>
    <row r="77" spans="1:3" x14ac:dyDescent="0.3">
      <c r="A77" s="11">
        <v>45001</v>
      </c>
      <c r="B77">
        <v>0</v>
      </c>
      <c r="C77">
        <f t="shared" si="1"/>
        <v>0</v>
      </c>
    </row>
    <row r="78" spans="1:3" x14ac:dyDescent="0.3">
      <c r="A78" s="11">
        <v>45002</v>
      </c>
      <c r="B78">
        <v>0</v>
      </c>
      <c r="C78">
        <f t="shared" si="1"/>
        <v>0</v>
      </c>
    </row>
    <row r="79" spans="1:3" x14ac:dyDescent="0.3">
      <c r="A79" s="11">
        <v>45003</v>
      </c>
      <c r="B79">
        <v>0</v>
      </c>
      <c r="C79">
        <f t="shared" si="1"/>
        <v>0</v>
      </c>
    </row>
    <row r="80" spans="1:3" x14ac:dyDescent="0.3">
      <c r="A80" s="11">
        <v>45004</v>
      </c>
      <c r="B80">
        <v>0</v>
      </c>
      <c r="C80">
        <f t="shared" si="1"/>
        <v>0</v>
      </c>
    </row>
    <row r="81" spans="1:3" x14ac:dyDescent="0.3">
      <c r="A81" s="11">
        <v>45005</v>
      </c>
      <c r="B81">
        <v>0</v>
      </c>
      <c r="C81">
        <f t="shared" si="1"/>
        <v>0</v>
      </c>
    </row>
    <row r="82" spans="1:3" x14ac:dyDescent="0.3">
      <c r="A82" s="11">
        <v>45006</v>
      </c>
      <c r="B82">
        <v>0</v>
      </c>
      <c r="C82">
        <f t="shared" si="1"/>
        <v>0</v>
      </c>
    </row>
    <row r="83" spans="1:3" x14ac:dyDescent="0.3">
      <c r="A83" s="11">
        <v>45007</v>
      </c>
      <c r="B83">
        <v>0</v>
      </c>
      <c r="C83">
        <f t="shared" si="1"/>
        <v>0</v>
      </c>
    </row>
    <row r="84" spans="1:3" x14ac:dyDescent="0.3">
      <c r="A84" s="11">
        <v>45008</v>
      </c>
      <c r="B84">
        <v>0</v>
      </c>
      <c r="C84">
        <f t="shared" si="1"/>
        <v>0</v>
      </c>
    </row>
    <row r="85" spans="1:3" x14ac:dyDescent="0.3">
      <c r="A85" s="11">
        <v>45009</v>
      </c>
      <c r="B85">
        <v>0</v>
      </c>
      <c r="C85">
        <f t="shared" si="1"/>
        <v>0</v>
      </c>
    </row>
    <row r="86" spans="1:3" x14ac:dyDescent="0.3">
      <c r="A86" s="11">
        <v>45010</v>
      </c>
      <c r="B86">
        <v>0</v>
      </c>
      <c r="C86">
        <f t="shared" si="1"/>
        <v>0</v>
      </c>
    </row>
    <row r="87" spans="1:3" x14ac:dyDescent="0.3">
      <c r="A87" s="11">
        <v>45011</v>
      </c>
      <c r="B87">
        <v>0</v>
      </c>
      <c r="C87">
        <f t="shared" si="1"/>
        <v>0</v>
      </c>
    </row>
    <row r="88" spans="1:3" x14ac:dyDescent="0.3">
      <c r="A88" s="11">
        <v>45012</v>
      </c>
      <c r="B88">
        <v>0</v>
      </c>
      <c r="C88">
        <f t="shared" si="1"/>
        <v>0</v>
      </c>
    </row>
    <row r="89" spans="1:3" x14ac:dyDescent="0.3">
      <c r="A89" s="11">
        <v>45013</v>
      </c>
      <c r="B89">
        <v>0</v>
      </c>
      <c r="C89">
        <f t="shared" si="1"/>
        <v>0</v>
      </c>
    </row>
    <row r="90" spans="1:3" x14ac:dyDescent="0.3">
      <c r="A90" s="11">
        <v>45014</v>
      </c>
      <c r="B90">
        <v>0</v>
      </c>
      <c r="C90">
        <f t="shared" si="1"/>
        <v>0</v>
      </c>
    </row>
    <row r="91" spans="1:3" x14ac:dyDescent="0.3">
      <c r="A91" s="11">
        <v>45015</v>
      </c>
      <c r="B91">
        <v>0</v>
      </c>
      <c r="C91">
        <f t="shared" si="1"/>
        <v>0</v>
      </c>
    </row>
    <row r="92" spans="1:3" x14ac:dyDescent="0.3">
      <c r="A92" s="11">
        <v>45016</v>
      </c>
      <c r="B92">
        <v>0</v>
      </c>
      <c r="C92">
        <f t="shared" si="1"/>
        <v>0</v>
      </c>
    </row>
    <row r="93" spans="1:3" x14ac:dyDescent="0.3">
      <c r="A93" s="11">
        <v>45017</v>
      </c>
      <c r="B93">
        <v>0</v>
      </c>
      <c r="C93">
        <f t="shared" si="1"/>
        <v>0</v>
      </c>
    </row>
    <row r="94" spans="1:3" x14ac:dyDescent="0.3">
      <c r="A94" s="11">
        <v>45018</v>
      </c>
      <c r="B94">
        <v>0</v>
      </c>
      <c r="C94">
        <f t="shared" si="1"/>
        <v>0</v>
      </c>
    </row>
    <row r="95" spans="1:3" x14ac:dyDescent="0.3">
      <c r="A95" s="11">
        <v>45019</v>
      </c>
      <c r="B95">
        <v>0</v>
      </c>
      <c r="C95">
        <f t="shared" si="1"/>
        <v>0</v>
      </c>
    </row>
    <row r="96" spans="1:3" x14ac:dyDescent="0.3">
      <c r="A96" s="11">
        <v>45020</v>
      </c>
      <c r="B96">
        <v>0</v>
      </c>
      <c r="C96">
        <f t="shared" si="1"/>
        <v>0</v>
      </c>
    </row>
    <row r="97" spans="1:3" x14ac:dyDescent="0.3">
      <c r="A97" s="11">
        <v>45021</v>
      </c>
      <c r="B97">
        <v>0</v>
      </c>
      <c r="C97">
        <f t="shared" si="1"/>
        <v>0</v>
      </c>
    </row>
    <row r="98" spans="1:3" x14ac:dyDescent="0.3">
      <c r="A98" s="11">
        <v>45022</v>
      </c>
      <c r="B98">
        <v>0</v>
      </c>
      <c r="C98">
        <f t="shared" si="1"/>
        <v>0</v>
      </c>
    </row>
    <row r="99" spans="1:3" x14ac:dyDescent="0.3">
      <c r="A99" s="11">
        <v>45023</v>
      </c>
      <c r="B99">
        <v>0</v>
      </c>
      <c r="C99">
        <f t="shared" si="1"/>
        <v>0</v>
      </c>
    </row>
    <row r="100" spans="1:3" x14ac:dyDescent="0.3">
      <c r="A100" s="11">
        <v>45024</v>
      </c>
      <c r="B100">
        <v>0</v>
      </c>
      <c r="C100">
        <f t="shared" si="1"/>
        <v>0</v>
      </c>
    </row>
    <row r="101" spans="1:3" x14ac:dyDescent="0.3">
      <c r="A101" s="11">
        <v>45025</v>
      </c>
      <c r="B101">
        <v>0</v>
      </c>
      <c r="C101">
        <f t="shared" si="1"/>
        <v>0</v>
      </c>
    </row>
    <row r="102" spans="1:3" x14ac:dyDescent="0.3">
      <c r="A102" s="11">
        <v>45026</v>
      </c>
      <c r="B102">
        <v>0</v>
      </c>
      <c r="C102">
        <f t="shared" si="1"/>
        <v>0</v>
      </c>
    </row>
    <row r="103" spans="1:3" x14ac:dyDescent="0.3">
      <c r="A103" s="11">
        <v>45027</v>
      </c>
      <c r="B103">
        <v>0</v>
      </c>
      <c r="C103">
        <f t="shared" si="1"/>
        <v>0</v>
      </c>
    </row>
    <row r="104" spans="1:3" x14ac:dyDescent="0.3">
      <c r="A104" s="11">
        <v>45028</v>
      </c>
      <c r="B104">
        <v>0</v>
      </c>
      <c r="C104">
        <f t="shared" si="1"/>
        <v>0</v>
      </c>
    </row>
    <row r="105" spans="1:3" x14ac:dyDescent="0.3">
      <c r="A105" s="11">
        <v>45029</v>
      </c>
      <c r="B105">
        <v>0</v>
      </c>
      <c r="C105">
        <f t="shared" si="1"/>
        <v>0</v>
      </c>
    </row>
    <row r="106" spans="1:3" x14ac:dyDescent="0.3">
      <c r="A106" s="11">
        <v>45030</v>
      </c>
      <c r="B106">
        <v>0</v>
      </c>
      <c r="C106">
        <f t="shared" si="1"/>
        <v>0</v>
      </c>
    </row>
    <row r="107" spans="1:3" x14ac:dyDescent="0.3">
      <c r="A107" s="11">
        <v>45031</v>
      </c>
      <c r="B107">
        <v>0</v>
      </c>
      <c r="C107">
        <f t="shared" si="1"/>
        <v>0</v>
      </c>
    </row>
    <row r="108" spans="1:3" x14ac:dyDescent="0.3">
      <c r="A108" s="11">
        <v>45032</v>
      </c>
      <c r="B108">
        <v>0</v>
      </c>
      <c r="C108">
        <f t="shared" si="1"/>
        <v>0</v>
      </c>
    </row>
    <row r="109" spans="1:3" x14ac:dyDescent="0.3">
      <c r="A109" s="11">
        <v>45033</v>
      </c>
      <c r="B109">
        <v>0</v>
      </c>
      <c r="C109">
        <f t="shared" si="1"/>
        <v>0</v>
      </c>
    </row>
    <row r="110" spans="1:3" x14ac:dyDescent="0.3">
      <c r="A110" s="11">
        <v>45034</v>
      </c>
      <c r="B110">
        <v>0</v>
      </c>
      <c r="C110">
        <f t="shared" si="1"/>
        <v>0</v>
      </c>
    </row>
    <row r="111" spans="1:3" x14ac:dyDescent="0.3">
      <c r="A111" s="11">
        <v>45035</v>
      </c>
      <c r="B111">
        <v>0</v>
      </c>
      <c r="C111">
        <f t="shared" si="1"/>
        <v>0</v>
      </c>
    </row>
    <row r="112" spans="1:3" x14ac:dyDescent="0.3">
      <c r="A112" s="11">
        <v>45036</v>
      </c>
      <c r="B112">
        <v>0</v>
      </c>
      <c r="C112">
        <f t="shared" si="1"/>
        <v>0</v>
      </c>
    </row>
    <row r="113" spans="1:3" x14ac:dyDescent="0.3">
      <c r="A113" s="11">
        <v>45037</v>
      </c>
      <c r="B113">
        <v>0</v>
      </c>
      <c r="C113">
        <f t="shared" si="1"/>
        <v>0</v>
      </c>
    </row>
    <row r="114" spans="1:3" x14ac:dyDescent="0.3">
      <c r="A114" s="11">
        <v>45038</v>
      </c>
      <c r="B114">
        <v>0</v>
      </c>
      <c r="C114">
        <f t="shared" si="1"/>
        <v>0</v>
      </c>
    </row>
    <row r="115" spans="1:3" x14ac:dyDescent="0.3">
      <c r="A115" s="11">
        <v>45039</v>
      </c>
      <c r="B115">
        <v>0</v>
      </c>
      <c r="C115">
        <f t="shared" si="1"/>
        <v>0</v>
      </c>
    </row>
    <row r="116" spans="1:3" x14ac:dyDescent="0.3">
      <c r="A116" s="11">
        <v>45040</v>
      </c>
      <c r="B116">
        <v>0</v>
      </c>
      <c r="C116">
        <f t="shared" si="1"/>
        <v>0</v>
      </c>
    </row>
    <row r="117" spans="1:3" x14ac:dyDescent="0.3">
      <c r="A117" s="11">
        <v>45041</v>
      </c>
      <c r="B117">
        <v>0</v>
      </c>
      <c r="C117">
        <f t="shared" si="1"/>
        <v>0</v>
      </c>
    </row>
    <row r="118" spans="1:3" x14ac:dyDescent="0.3">
      <c r="A118" s="11">
        <v>45042</v>
      </c>
      <c r="B118">
        <v>0</v>
      </c>
      <c r="C118">
        <f t="shared" si="1"/>
        <v>0</v>
      </c>
    </row>
    <row r="119" spans="1:3" x14ac:dyDescent="0.3">
      <c r="A119" s="11">
        <v>45043</v>
      </c>
      <c r="B119">
        <v>0</v>
      </c>
      <c r="C119">
        <f t="shared" si="1"/>
        <v>0</v>
      </c>
    </row>
    <row r="120" spans="1:3" x14ac:dyDescent="0.3">
      <c r="A120" s="11">
        <v>45044</v>
      </c>
      <c r="B120">
        <v>0</v>
      </c>
      <c r="C120">
        <f t="shared" si="1"/>
        <v>0</v>
      </c>
    </row>
    <row r="121" spans="1:3" x14ac:dyDescent="0.3">
      <c r="A121" s="11">
        <v>45045</v>
      </c>
      <c r="B121">
        <v>0</v>
      </c>
      <c r="C121">
        <f t="shared" si="1"/>
        <v>0</v>
      </c>
    </row>
    <row r="122" spans="1:3" x14ac:dyDescent="0.3">
      <c r="A122" s="11">
        <v>45046</v>
      </c>
      <c r="B122">
        <v>0</v>
      </c>
      <c r="C122">
        <f t="shared" si="1"/>
        <v>0</v>
      </c>
    </row>
    <row r="123" spans="1:3" x14ac:dyDescent="0.3">
      <c r="A123" s="11">
        <v>45047</v>
      </c>
      <c r="B123">
        <v>0</v>
      </c>
      <c r="C123">
        <f t="shared" si="1"/>
        <v>0</v>
      </c>
    </row>
    <row r="124" spans="1:3" x14ac:dyDescent="0.3">
      <c r="A124" s="11">
        <v>45048</v>
      </c>
      <c r="B124">
        <v>0</v>
      </c>
      <c r="C124">
        <f t="shared" si="1"/>
        <v>0</v>
      </c>
    </row>
    <row r="125" spans="1:3" x14ac:dyDescent="0.3">
      <c r="A125" s="11">
        <v>45049</v>
      </c>
      <c r="B125">
        <v>0</v>
      </c>
      <c r="C125">
        <f t="shared" si="1"/>
        <v>0</v>
      </c>
    </row>
    <row r="126" spans="1:3" x14ac:dyDescent="0.3">
      <c r="A126" s="11">
        <v>45050</v>
      </c>
      <c r="B126">
        <v>0</v>
      </c>
      <c r="C126">
        <f t="shared" si="1"/>
        <v>0</v>
      </c>
    </row>
    <row r="127" spans="1:3" x14ac:dyDescent="0.3">
      <c r="A127" s="11">
        <v>45051</v>
      </c>
      <c r="B127">
        <v>0</v>
      </c>
      <c r="C127">
        <f t="shared" si="1"/>
        <v>0</v>
      </c>
    </row>
    <row r="128" spans="1:3" x14ac:dyDescent="0.3">
      <c r="A128" s="11">
        <v>45052</v>
      </c>
      <c r="B128">
        <v>0</v>
      </c>
      <c r="C128">
        <f t="shared" si="1"/>
        <v>0</v>
      </c>
    </row>
    <row r="129" spans="1:3" x14ac:dyDescent="0.3">
      <c r="A129" s="11">
        <v>45053</v>
      </c>
      <c r="B129">
        <v>0</v>
      </c>
      <c r="C129">
        <f t="shared" si="1"/>
        <v>0</v>
      </c>
    </row>
    <row r="130" spans="1:3" x14ac:dyDescent="0.3">
      <c r="A130" s="11">
        <v>45054</v>
      </c>
      <c r="B130">
        <v>0</v>
      </c>
      <c r="C130">
        <f t="shared" si="1"/>
        <v>0</v>
      </c>
    </row>
    <row r="131" spans="1:3" x14ac:dyDescent="0.3">
      <c r="A131" s="11">
        <v>45055</v>
      </c>
      <c r="B131">
        <v>0</v>
      </c>
      <c r="C131">
        <f t="shared" si="1"/>
        <v>0</v>
      </c>
    </row>
    <row r="132" spans="1:3" x14ac:dyDescent="0.3">
      <c r="A132" s="11">
        <v>45056</v>
      </c>
      <c r="B132">
        <v>0</v>
      </c>
      <c r="C132">
        <f t="shared" si="1"/>
        <v>0</v>
      </c>
    </row>
    <row r="133" spans="1:3" x14ac:dyDescent="0.3">
      <c r="A133" s="11">
        <v>45057</v>
      </c>
      <c r="B133">
        <v>0</v>
      </c>
      <c r="C133">
        <f t="shared" ref="C133:C196" si="2">IF(B133 = "---",0,IF(B133 &lt;= 0,0,B133*1.9835))</f>
        <v>0</v>
      </c>
    </row>
    <row r="134" spans="1:3" x14ac:dyDescent="0.3">
      <c r="A134" s="11">
        <v>45058</v>
      </c>
      <c r="B134">
        <v>0</v>
      </c>
      <c r="C134">
        <f t="shared" si="2"/>
        <v>0</v>
      </c>
    </row>
    <row r="135" spans="1:3" x14ac:dyDescent="0.3">
      <c r="A135" s="11">
        <v>45059</v>
      </c>
      <c r="B135">
        <v>0</v>
      </c>
      <c r="C135">
        <f t="shared" si="2"/>
        <v>0</v>
      </c>
    </row>
    <row r="136" spans="1:3" x14ac:dyDescent="0.3">
      <c r="A136" s="11">
        <v>45060</v>
      </c>
      <c r="B136">
        <v>0</v>
      </c>
      <c r="C136">
        <f t="shared" si="2"/>
        <v>0</v>
      </c>
    </row>
    <row r="137" spans="1:3" x14ac:dyDescent="0.3">
      <c r="A137" s="11">
        <v>45061</v>
      </c>
      <c r="B137">
        <v>34.1892795374767</v>
      </c>
      <c r="C137">
        <f t="shared" si="2"/>
        <v>67.814435962585037</v>
      </c>
    </row>
    <row r="138" spans="1:3" x14ac:dyDescent="0.3">
      <c r="A138" s="11">
        <v>45062</v>
      </c>
      <c r="B138">
        <v>52.292956223424497</v>
      </c>
      <c r="C138">
        <f t="shared" si="2"/>
        <v>103.72307866916249</v>
      </c>
    </row>
    <row r="139" spans="1:3" x14ac:dyDescent="0.3">
      <c r="A139" s="11">
        <v>45063</v>
      </c>
      <c r="B139">
        <v>51.900372357831301</v>
      </c>
      <c r="C139">
        <f t="shared" si="2"/>
        <v>102.9443885717584</v>
      </c>
    </row>
    <row r="140" spans="1:3" x14ac:dyDescent="0.3">
      <c r="A140" s="11">
        <v>45064</v>
      </c>
      <c r="B140">
        <v>51.524590654963902</v>
      </c>
      <c r="C140">
        <f t="shared" si="2"/>
        <v>102.1990255641209</v>
      </c>
    </row>
    <row r="141" spans="1:3" x14ac:dyDescent="0.3">
      <c r="A141" s="11">
        <v>45065</v>
      </c>
      <c r="B141">
        <v>51.347790119932498</v>
      </c>
      <c r="C141">
        <f t="shared" si="2"/>
        <v>101.84834170288612</v>
      </c>
    </row>
    <row r="142" spans="1:3" x14ac:dyDescent="0.3">
      <c r="A142" s="11">
        <v>45066</v>
      </c>
      <c r="B142">
        <v>51.271559503965499</v>
      </c>
      <c r="C142">
        <f t="shared" si="2"/>
        <v>101.69713827611557</v>
      </c>
    </row>
    <row r="143" spans="1:3" x14ac:dyDescent="0.3">
      <c r="A143" s="11">
        <v>45067</v>
      </c>
      <c r="B143">
        <v>51.282783643739798</v>
      </c>
      <c r="C143">
        <f t="shared" si="2"/>
        <v>101.7194013573579</v>
      </c>
    </row>
    <row r="144" spans="1:3" x14ac:dyDescent="0.3">
      <c r="A144" s="11">
        <v>45068</v>
      </c>
      <c r="B144">
        <v>51.546550928435302</v>
      </c>
      <c r="C144">
        <f t="shared" si="2"/>
        <v>102.24258376655142</v>
      </c>
    </row>
    <row r="145" spans="1:3" x14ac:dyDescent="0.3">
      <c r="A145" s="11">
        <v>45069</v>
      </c>
      <c r="B145">
        <v>52.122606518725298</v>
      </c>
      <c r="C145">
        <f t="shared" si="2"/>
        <v>103.38519002989163</v>
      </c>
    </row>
    <row r="146" spans="1:3" x14ac:dyDescent="0.3">
      <c r="A146" s="11">
        <v>45070</v>
      </c>
      <c r="B146">
        <v>52.2551264714658</v>
      </c>
      <c r="C146">
        <f t="shared" si="2"/>
        <v>103.64804335615241</v>
      </c>
    </row>
    <row r="147" spans="1:3" x14ac:dyDescent="0.3">
      <c r="A147" s="11">
        <v>45071</v>
      </c>
      <c r="B147">
        <v>52.966394980079997</v>
      </c>
      <c r="C147">
        <f t="shared" si="2"/>
        <v>105.05884444298867</v>
      </c>
    </row>
    <row r="148" spans="1:3" x14ac:dyDescent="0.3">
      <c r="A148" s="11">
        <v>45072</v>
      </c>
      <c r="B148">
        <v>53.004132638751699</v>
      </c>
      <c r="C148">
        <f t="shared" si="2"/>
        <v>105.133697088964</v>
      </c>
    </row>
    <row r="149" spans="1:3" x14ac:dyDescent="0.3">
      <c r="A149" s="11">
        <v>45073</v>
      </c>
      <c r="B149">
        <v>52.830167569727898</v>
      </c>
      <c r="C149">
        <f t="shared" si="2"/>
        <v>104.78863737455529</v>
      </c>
    </row>
    <row r="150" spans="1:3" x14ac:dyDescent="0.3">
      <c r="A150" s="11">
        <v>45074</v>
      </c>
      <c r="B150">
        <v>52.6685124392042</v>
      </c>
      <c r="C150">
        <f t="shared" si="2"/>
        <v>104.46799442316153</v>
      </c>
    </row>
    <row r="151" spans="1:3" x14ac:dyDescent="0.3">
      <c r="A151" s="11">
        <v>45075</v>
      </c>
      <c r="B151">
        <v>52.2599853128376</v>
      </c>
      <c r="C151">
        <f t="shared" si="2"/>
        <v>103.65768086801339</v>
      </c>
    </row>
    <row r="152" spans="1:3" x14ac:dyDescent="0.3">
      <c r="A152" s="11">
        <v>45076</v>
      </c>
      <c r="B152">
        <v>52.078645304609502</v>
      </c>
      <c r="C152">
        <f t="shared" si="2"/>
        <v>103.29799296169296</v>
      </c>
    </row>
    <row r="153" spans="1:3" x14ac:dyDescent="0.3">
      <c r="A153" s="11">
        <v>45077</v>
      </c>
      <c r="B153">
        <v>52.084136484747198</v>
      </c>
      <c r="C153">
        <f t="shared" si="2"/>
        <v>103.30888471749607</v>
      </c>
    </row>
    <row r="154" spans="1:3" x14ac:dyDescent="0.3">
      <c r="A154" s="11">
        <v>45078</v>
      </c>
      <c r="B154">
        <v>51.974237421084197</v>
      </c>
      <c r="C154">
        <f t="shared" si="2"/>
        <v>103.0908999247205</v>
      </c>
    </row>
    <row r="155" spans="1:3" x14ac:dyDescent="0.3">
      <c r="A155" s="11">
        <v>45079</v>
      </c>
      <c r="B155">
        <v>52.293291383477502</v>
      </c>
      <c r="C155">
        <f t="shared" si="2"/>
        <v>103.72374345912763</v>
      </c>
    </row>
    <row r="156" spans="1:3" x14ac:dyDescent="0.3">
      <c r="A156" s="11">
        <v>45080</v>
      </c>
      <c r="B156">
        <v>52.3815489717623</v>
      </c>
      <c r="C156">
        <f t="shared" si="2"/>
        <v>103.89880238549053</v>
      </c>
    </row>
    <row r="157" spans="1:3" x14ac:dyDescent="0.3">
      <c r="A157" s="11">
        <v>45081</v>
      </c>
      <c r="B157">
        <v>52.470141720100003</v>
      </c>
      <c r="C157">
        <f t="shared" si="2"/>
        <v>104.07452610181836</v>
      </c>
    </row>
    <row r="158" spans="1:3" x14ac:dyDescent="0.3">
      <c r="A158" s="11">
        <v>45082</v>
      </c>
      <c r="B158">
        <v>52.357924238872201</v>
      </c>
      <c r="C158">
        <f t="shared" si="2"/>
        <v>103.85194272780301</v>
      </c>
    </row>
    <row r="159" spans="1:3" x14ac:dyDescent="0.3">
      <c r="A159" s="11">
        <v>45083</v>
      </c>
      <c r="B159">
        <v>52.688796162806</v>
      </c>
      <c r="C159">
        <f t="shared" si="2"/>
        <v>104.5082271889257</v>
      </c>
    </row>
    <row r="160" spans="1:3" x14ac:dyDescent="0.3">
      <c r="A160" s="11">
        <v>45084</v>
      </c>
      <c r="B160">
        <v>53.344995109935503</v>
      </c>
      <c r="C160">
        <f t="shared" si="2"/>
        <v>105.80979780055708</v>
      </c>
    </row>
    <row r="161" spans="1:3" x14ac:dyDescent="0.3">
      <c r="A161" s="11">
        <v>45085</v>
      </c>
      <c r="B161">
        <v>53.523431148601901</v>
      </c>
      <c r="C161">
        <f t="shared" si="2"/>
        <v>106.16372568325187</v>
      </c>
    </row>
    <row r="162" spans="1:3" x14ac:dyDescent="0.3">
      <c r="A162" s="11">
        <v>45086</v>
      </c>
      <c r="B162">
        <v>54.265402438652998</v>
      </c>
      <c r="C162">
        <f t="shared" si="2"/>
        <v>107.63542573706822</v>
      </c>
    </row>
    <row r="163" spans="1:3" x14ac:dyDescent="0.3">
      <c r="A163" s="11">
        <v>45087</v>
      </c>
      <c r="B163">
        <v>54.590171731013903</v>
      </c>
      <c r="C163">
        <f t="shared" si="2"/>
        <v>108.27960562846609</v>
      </c>
    </row>
    <row r="164" spans="1:3" x14ac:dyDescent="0.3">
      <c r="A164" s="11">
        <v>45088</v>
      </c>
      <c r="B164">
        <v>76.323286420142296</v>
      </c>
      <c r="C164">
        <f t="shared" si="2"/>
        <v>151.38723861435224</v>
      </c>
    </row>
    <row r="165" spans="1:3" x14ac:dyDescent="0.3">
      <c r="A165" s="11">
        <v>45089</v>
      </c>
      <c r="B165">
        <v>82.888756135090304</v>
      </c>
      <c r="C165">
        <f t="shared" si="2"/>
        <v>164.40984779395163</v>
      </c>
    </row>
    <row r="166" spans="1:3" x14ac:dyDescent="0.3">
      <c r="A166" s="11">
        <v>45090</v>
      </c>
      <c r="B166">
        <v>81.155893632540895</v>
      </c>
      <c r="C166">
        <f t="shared" si="2"/>
        <v>160.97271502014488</v>
      </c>
    </row>
    <row r="167" spans="1:3" x14ac:dyDescent="0.3">
      <c r="A167" s="11">
        <v>45091</v>
      </c>
      <c r="B167">
        <v>82.926870019007595</v>
      </c>
      <c r="C167">
        <f t="shared" si="2"/>
        <v>164.48544668270156</v>
      </c>
    </row>
    <row r="168" spans="1:3" x14ac:dyDescent="0.3">
      <c r="A168" s="11">
        <v>45092</v>
      </c>
      <c r="B168">
        <v>94.731293506838895</v>
      </c>
      <c r="C168">
        <f t="shared" si="2"/>
        <v>187.89952067081495</v>
      </c>
    </row>
    <row r="169" spans="1:3" x14ac:dyDescent="0.3">
      <c r="A169" s="11">
        <v>45093</v>
      </c>
      <c r="B169">
        <v>101.46228242555</v>
      </c>
      <c r="C169">
        <f t="shared" si="2"/>
        <v>201.25043719107842</v>
      </c>
    </row>
    <row r="170" spans="1:3" x14ac:dyDescent="0.3">
      <c r="A170" s="11">
        <v>45094</v>
      </c>
      <c r="B170">
        <v>102.80941756755</v>
      </c>
      <c r="C170">
        <f t="shared" si="2"/>
        <v>203.92247974523542</v>
      </c>
    </row>
    <row r="171" spans="1:3" x14ac:dyDescent="0.3">
      <c r="A171" s="11">
        <v>45095</v>
      </c>
      <c r="B171">
        <v>104.056431409415</v>
      </c>
      <c r="C171">
        <f t="shared" si="2"/>
        <v>206.39593170057466</v>
      </c>
    </row>
    <row r="172" spans="1:3" x14ac:dyDescent="0.3">
      <c r="A172" s="11">
        <v>45096</v>
      </c>
      <c r="B172">
        <v>104.25604688531701</v>
      </c>
      <c r="C172">
        <f t="shared" si="2"/>
        <v>206.79186899702628</v>
      </c>
    </row>
    <row r="173" spans="1:3" x14ac:dyDescent="0.3">
      <c r="A173" s="11">
        <v>45097</v>
      </c>
      <c r="B173">
        <v>113.476153991028</v>
      </c>
      <c r="C173">
        <f t="shared" si="2"/>
        <v>225.07995144120403</v>
      </c>
    </row>
    <row r="174" spans="1:3" x14ac:dyDescent="0.3">
      <c r="A174" s="11">
        <v>45098</v>
      </c>
      <c r="B174">
        <v>123.331283002813</v>
      </c>
      <c r="C174">
        <f t="shared" si="2"/>
        <v>244.62759983607958</v>
      </c>
    </row>
    <row r="175" spans="1:3" x14ac:dyDescent="0.3">
      <c r="A175" s="11">
        <v>45099</v>
      </c>
      <c r="B175">
        <v>117.426712518497</v>
      </c>
      <c r="C175">
        <f t="shared" si="2"/>
        <v>232.9158842804388</v>
      </c>
    </row>
    <row r="176" spans="1:3" x14ac:dyDescent="0.3">
      <c r="A176" s="11">
        <v>45100</v>
      </c>
      <c r="B176">
        <v>113.56565623570199</v>
      </c>
      <c r="C176">
        <f t="shared" si="2"/>
        <v>225.2574791435149</v>
      </c>
    </row>
    <row r="177" spans="1:3" x14ac:dyDescent="0.3">
      <c r="A177" s="11">
        <v>45101</v>
      </c>
      <c r="B177">
        <v>112.43987165138699</v>
      </c>
      <c r="C177">
        <f t="shared" si="2"/>
        <v>223.0244854205261</v>
      </c>
    </row>
    <row r="178" spans="1:3" x14ac:dyDescent="0.3">
      <c r="A178" s="11">
        <v>45102</v>
      </c>
      <c r="B178">
        <v>119.28760099015</v>
      </c>
      <c r="C178">
        <f t="shared" si="2"/>
        <v>236.60695656396251</v>
      </c>
    </row>
    <row r="179" spans="1:3" x14ac:dyDescent="0.3">
      <c r="A179" s="11">
        <v>45103</v>
      </c>
      <c r="B179">
        <v>137.10115263161799</v>
      </c>
      <c r="C179">
        <f t="shared" si="2"/>
        <v>271.94013624481431</v>
      </c>
    </row>
    <row r="180" spans="1:3" x14ac:dyDescent="0.3">
      <c r="A180" s="11">
        <v>45104</v>
      </c>
      <c r="B180">
        <v>148.42229140911201</v>
      </c>
      <c r="C180">
        <f t="shared" si="2"/>
        <v>294.39561500997365</v>
      </c>
    </row>
    <row r="181" spans="1:3" x14ac:dyDescent="0.3">
      <c r="A181" s="11">
        <v>45105</v>
      </c>
      <c r="B181">
        <v>146.09871608912201</v>
      </c>
      <c r="C181">
        <f t="shared" si="2"/>
        <v>289.78680336277353</v>
      </c>
    </row>
    <row r="182" spans="1:3" x14ac:dyDescent="0.3">
      <c r="A182" s="11">
        <v>45106</v>
      </c>
      <c r="B182">
        <v>149.743778325417</v>
      </c>
      <c r="C182">
        <f t="shared" si="2"/>
        <v>297.01678430846459</v>
      </c>
    </row>
    <row r="183" spans="1:3" x14ac:dyDescent="0.3">
      <c r="A183" s="11">
        <v>45107</v>
      </c>
      <c r="B183">
        <v>155.10891570241199</v>
      </c>
      <c r="C183">
        <f t="shared" si="2"/>
        <v>307.65853429573417</v>
      </c>
    </row>
    <row r="184" spans="1:3" x14ac:dyDescent="0.3">
      <c r="A184" s="11">
        <v>45108</v>
      </c>
      <c r="B184">
        <v>152.802019456869</v>
      </c>
      <c r="C184">
        <f t="shared" si="2"/>
        <v>303.08280559269969</v>
      </c>
    </row>
    <row r="185" spans="1:3" x14ac:dyDescent="0.3">
      <c r="A185" s="11">
        <v>45109</v>
      </c>
      <c r="B185">
        <v>148.87233861662199</v>
      </c>
      <c r="C185">
        <f t="shared" si="2"/>
        <v>295.28828364606971</v>
      </c>
    </row>
    <row r="186" spans="1:3" x14ac:dyDescent="0.3">
      <c r="A186" s="11">
        <v>45110</v>
      </c>
      <c r="B186">
        <v>146.70502822024201</v>
      </c>
      <c r="C186">
        <f t="shared" si="2"/>
        <v>290.98942347485001</v>
      </c>
    </row>
    <row r="187" spans="1:3" x14ac:dyDescent="0.3">
      <c r="A187" s="11">
        <v>45111</v>
      </c>
      <c r="B187">
        <v>146.72126912822901</v>
      </c>
      <c r="C187">
        <f t="shared" si="2"/>
        <v>291.02163731584227</v>
      </c>
    </row>
    <row r="188" spans="1:3" x14ac:dyDescent="0.3">
      <c r="A188" s="11">
        <v>45112</v>
      </c>
      <c r="B188">
        <v>147.60105760776</v>
      </c>
      <c r="C188">
        <f t="shared" si="2"/>
        <v>292.76669776499199</v>
      </c>
    </row>
    <row r="189" spans="1:3" x14ac:dyDescent="0.3">
      <c r="A189" s="11">
        <v>45113</v>
      </c>
      <c r="B189">
        <v>154.88416184462699</v>
      </c>
      <c r="C189">
        <f t="shared" si="2"/>
        <v>307.21273501881763</v>
      </c>
    </row>
    <row r="190" spans="1:3" x14ac:dyDescent="0.3">
      <c r="A190" s="11">
        <v>45114</v>
      </c>
      <c r="B190">
        <v>156.61455071842801</v>
      </c>
      <c r="C190">
        <f t="shared" si="2"/>
        <v>310.64496135000195</v>
      </c>
    </row>
    <row r="191" spans="1:3" x14ac:dyDescent="0.3">
      <c r="A191" s="11">
        <v>45115</v>
      </c>
      <c r="B191">
        <v>156.113426188115</v>
      </c>
      <c r="C191">
        <f t="shared" si="2"/>
        <v>309.65098084412608</v>
      </c>
    </row>
    <row r="192" spans="1:3" x14ac:dyDescent="0.3">
      <c r="A192" s="11">
        <v>45116</v>
      </c>
      <c r="B192">
        <v>156.93723957576401</v>
      </c>
      <c r="C192">
        <f t="shared" si="2"/>
        <v>311.2850146985279</v>
      </c>
    </row>
    <row r="193" spans="1:3" x14ac:dyDescent="0.3">
      <c r="A193" s="11">
        <v>45117</v>
      </c>
      <c r="B193">
        <v>156.26374523674801</v>
      </c>
      <c r="C193">
        <f t="shared" si="2"/>
        <v>309.94913867708971</v>
      </c>
    </row>
    <row r="194" spans="1:3" x14ac:dyDescent="0.3">
      <c r="A194" s="11">
        <v>45118</v>
      </c>
      <c r="B194">
        <v>155.00380885212201</v>
      </c>
      <c r="C194">
        <f t="shared" si="2"/>
        <v>307.45005485818399</v>
      </c>
    </row>
    <row r="195" spans="1:3" x14ac:dyDescent="0.3">
      <c r="A195" s="11">
        <v>45119</v>
      </c>
      <c r="B195">
        <v>153.91027649185901</v>
      </c>
      <c r="C195">
        <f t="shared" si="2"/>
        <v>305.28103342160233</v>
      </c>
    </row>
    <row r="196" spans="1:3" x14ac:dyDescent="0.3">
      <c r="A196" s="11">
        <v>45120</v>
      </c>
      <c r="B196">
        <v>160.090522551124</v>
      </c>
      <c r="C196">
        <f t="shared" si="2"/>
        <v>317.53955148015444</v>
      </c>
    </row>
    <row r="197" spans="1:3" x14ac:dyDescent="0.3">
      <c r="A197" s="11">
        <v>45121</v>
      </c>
      <c r="B197">
        <v>159.035500433349</v>
      </c>
      <c r="C197">
        <f t="shared" ref="C197:C260" si="3">IF(B197 = "---",0,IF(B197 &lt;= 0,0,B197*1.9835))</f>
        <v>315.44691510954777</v>
      </c>
    </row>
    <row r="198" spans="1:3" x14ac:dyDescent="0.3">
      <c r="A198" s="11">
        <v>45122</v>
      </c>
      <c r="B198">
        <v>156.816661550514</v>
      </c>
      <c r="C198">
        <f t="shared" si="3"/>
        <v>311.04584818544453</v>
      </c>
    </row>
    <row r="199" spans="1:3" x14ac:dyDescent="0.3">
      <c r="A199" s="11">
        <v>45123</v>
      </c>
      <c r="B199">
        <v>156.991569309017</v>
      </c>
      <c r="C199">
        <f t="shared" si="3"/>
        <v>311.39277772443523</v>
      </c>
    </row>
    <row r="200" spans="1:3" x14ac:dyDescent="0.3">
      <c r="A200" s="11">
        <v>45124</v>
      </c>
      <c r="B200">
        <v>158.12251599205601</v>
      </c>
      <c r="C200">
        <f t="shared" si="3"/>
        <v>313.63601047024309</v>
      </c>
    </row>
    <row r="201" spans="1:3" x14ac:dyDescent="0.3">
      <c r="A201" s="11">
        <v>45125</v>
      </c>
      <c r="B201">
        <v>160.08856659482601</v>
      </c>
      <c r="C201">
        <f t="shared" si="3"/>
        <v>317.53567184083738</v>
      </c>
    </row>
    <row r="202" spans="1:3" x14ac:dyDescent="0.3">
      <c r="A202" s="11">
        <v>45126</v>
      </c>
      <c r="B202">
        <v>162.69977246746501</v>
      </c>
      <c r="C202">
        <f t="shared" si="3"/>
        <v>322.71499868921683</v>
      </c>
    </row>
    <row r="203" spans="1:3" x14ac:dyDescent="0.3">
      <c r="A203" s="11">
        <v>45127</v>
      </c>
      <c r="B203">
        <v>162.55595281373201</v>
      </c>
      <c r="C203">
        <f t="shared" si="3"/>
        <v>322.42973240603743</v>
      </c>
    </row>
    <row r="204" spans="1:3" x14ac:dyDescent="0.3">
      <c r="A204" s="11">
        <v>45128</v>
      </c>
      <c r="B204">
        <v>163.09127039913699</v>
      </c>
      <c r="C204">
        <f t="shared" si="3"/>
        <v>323.49153483668823</v>
      </c>
    </row>
    <row r="205" spans="1:3" x14ac:dyDescent="0.3">
      <c r="A205" s="11">
        <v>45129</v>
      </c>
      <c r="B205">
        <v>163.86566018488901</v>
      </c>
      <c r="C205">
        <f t="shared" si="3"/>
        <v>325.02753697672733</v>
      </c>
    </row>
    <row r="206" spans="1:3" x14ac:dyDescent="0.3">
      <c r="A206" s="11">
        <v>45130</v>
      </c>
      <c r="B206">
        <v>165.16243325551699</v>
      </c>
      <c r="C206">
        <f t="shared" si="3"/>
        <v>327.59968636231793</v>
      </c>
    </row>
    <row r="207" spans="1:3" x14ac:dyDescent="0.3">
      <c r="A207" s="11">
        <v>45131</v>
      </c>
      <c r="B207">
        <v>164.992373929965</v>
      </c>
      <c r="C207">
        <f t="shared" si="3"/>
        <v>327.26237369008555</v>
      </c>
    </row>
    <row r="208" spans="1:3" x14ac:dyDescent="0.3">
      <c r="A208" s="11">
        <v>45132</v>
      </c>
      <c r="B208">
        <v>165.04339172763</v>
      </c>
      <c r="C208">
        <f t="shared" si="3"/>
        <v>327.36356749175411</v>
      </c>
    </row>
    <row r="209" spans="1:3" x14ac:dyDescent="0.3">
      <c r="A209" s="11">
        <v>45133</v>
      </c>
      <c r="B209">
        <v>165.07740359274101</v>
      </c>
      <c r="C209">
        <f t="shared" si="3"/>
        <v>327.43103002620177</v>
      </c>
    </row>
    <row r="210" spans="1:3" x14ac:dyDescent="0.3">
      <c r="A210" s="11">
        <v>45134</v>
      </c>
      <c r="B210">
        <v>164.992373929965</v>
      </c>
      <c r="C210">
        <f t="shared" si="3"/>
        <v>327.26237369008555</v>
      </c>
    </row>
    <row r="211" spans="1:3" x14ac:dyDescent="0.3">
      <c r="A211" s="11">
        <v>45135</v>
      </c>
      <c r="B211">
        <v>165.140641961195</v>
      </c>
      <c r="C211">
        <f t="shared" si="3"/>
        <v>327.55646333003028</v>
      </c>
    </row>
    <row r="212" spans="1:3" x14ac:dyDescent="0.3">
      <c r="A212" s="11">
        <v>45136</v>
      </c>
      <c r="B212">
        <v>164.06477943839499</v>
      </c>
      <c r="C212">
        <f t="shared" si="3"/>
        <v>325.42249001605649</v>
      </c>
    </row>
    <row r="213" spans="1:3" x14ac:dyDescent="0.3">
      <c r="A213" s="11">
        <v>45137</v>
      </c>
      <c r="B213">
        <v>163.04518208138199</v>
      </c>
      <c r="C213">
        <f t="shared" si="3"/>
        <v>323.40011865842121</v>
      </c>
    </row>
    <row r="214" spans="1:3" x14ac:dyDescent="0.3">
      <c r="A214" s="11">
        <v>45138</v>
      </c>
      <c r="B214">
        <v>163.19811082828801</v>
      </c>
      <c r="C214">
        <f t="shared" si="3"/>
        <v>323.70345282790925</v>
      </c>
    </row>
    <row r="215" spans="1:3" x14ac:dyDescent="0.3">
      <c r="A215" s="11">
        <v>45139</v>
      </c>
      <c r="B215">
        <v>162.76703113200301</v>
      </c>
      <c r="C215">
        <f t="shared" si="3"/>
        <v>322.84840625032797</v>
      </c>
    </row>
    <row r="216" spans="1:3" x14ac:dyDescent="0.3">
      <c r="A216" s="11">
        <v>45140</v>
      </c>
      <c r="B216">
        <v>163.486111558451</v>
      </c>
      <c r="C216">
        <f t="shared" si="3"/>
        <v>324.27470227618755</v>
      </c>
    </row>
    <row r="217" spans="1:3" x14ac:dyDescent="0.3">
      <c r="A217" s="11">
        <v>45141</v>
      </c>
      <c r="B217">
        <v>129.44873439613201</v>
      </c>
      <c r="C217">
        <f t="shared" si="3"/>
        <v>256.76156467472782</v>
      </c>
    </row>
    <row r="218" spans="1:3" x14ac:dyDescent="0.3">
      <c r="A218" s="11">
        <v>45142</v>
      </c>
      <c r="B218">
        <v>114.59483697570499</v>
      </c>
      <c r="C218">
        <f t="shared" si="3"/>
        <v>227.29885914131086</v>
      </c>
    </row>
    <row r="219" spans="1:3" x14ac:dyDescent="0.3">
      <c r="A219" s="11">
        <v>45143</v>
      </c>
      <c r="B219">
        <v>114.57913541412999</v>
      </c>
      <c r="C219">
        <f t="shared" si="3"/>
        <v>227.26771509392685</v>
      </c>
    </row>
    <row r="220" spans="1:3" x14ac:dyDescent="0.3">
      <c r="A220" s="11">
        <v>45144</v>
      </c>
      <c r="B220">
        <v>115.720136647616</v>
      </c>
      <c r="C220">
        <f t="shared" si="3"/>
        <v>229.53089104054635</v>
      </c>
    </row>
    <row r="221" spans="1:3" x14ac:dyDescent="0.3">
      <c r="A221" s="11">
        <v>45145</v>
      </c>
      <c r="B221">
        <v>136.47663441419999</v>
      </c>
      <c r="C221">
        <f t="shared" si="3"/>
        <v>270.70140436056568</v>
      </c>
    </row>
    <row r="222" spans="1:3" x14ac:dyDescent="0.3">
      <c r="A222" s="11">
        <v>45146</v>
      </c>
      <c r="B222">
        <v>135.92900830004501</v>
      </c>
      <c r="C222">
        <f t="shared" si="3"/>
        <v>269.61518796313931</v>
      </c>
    </row>
    <row r="223" spans="1:3" x14ac:dyDescent="0.3">
      <c r="A223" s="11">
        <v>45147</v>
      </c>
      <c r="B223">
        <v>116.26799091065099</v>
      </c>
      <c r="C223">
        <f t="shared" si="3"/>
        <v>230.61755997127625</v>
      </c>
    </row>
    <row r="224" spans="1:3" x14ac:dyDescent="0.3">
      <c r="A224" s="11">
        <v>45148</v>
      </c>
      <c r="B224">
        <v>116.42025518919</v>
      </c>
      <c r="C224">
        <f t="shared" si="3"/>
        <v>230.91957616775838</v>
      </c>
    </row>
    <row r="225" spans="1:3" x14ac:dyDescent="0.3">
      <c r="A225" s="11">
        <v>45149</v>
      </c>
      <c r="B225">
        <v>120.566943839071</v>
      </c>
      <c r="C225">
        <f t="shared" si="3"/>
        <v>239.14453310479735</v>
      </c>
    </row>
    <row r="226" spans="1:3" x14ac:dyDescent="0.3">
      <c r="A226" s="11">
        <v>45150</v>
      </c>
      <c r="B226">
        <v>123.52804608523</v>
      </c>
      <c r="C226">
        <f t="shared" si="3"/>
        <v>245.01787941005372</v>
      </c>
    </row>
    <row r="227" spans="1:3" x14ac:dyDescent="0.3">
      <c r="A227" s="11">
        <v>45151</v>
      </c>
      <c r="B227">
        <v>139.15172564551099</v>
      </c>
      <c r="C227">
        <f t="shared" si="3"/>
        <v>276.00744781787108</v>
      </c>
    </row>
    <row r="228" spans="1:3" x14ac:dyDescent="0.3">
      <c r="A228" s="11">
        <v>45152</v>
      </c>
      <c r="B228">
        <v>154.636358342726</v>
      </c>
      <c r="C228">
        <f t="shared" si="3"/>
        <v>306.72121677279705</v>
      </c>
    </row>
    <row r="229" spans="1:3" x14ac:dyDescent="0.3">
      <c r="A229" s="11">
        <v>45153</v>
      </c>
      <c r="B229">
        <v>163.28240998057001</v>
      </c>
      <c r="C229">
        <f t="shared" si="3"/>
        <v>323.87066019646062</v>
      </c>
    </row>
    <row r="230" spans="1:3" x14ac:dyDescent="0.3">
      <c r="A230" s="11">
        <v>45154</v>
      </c>
      <c r="B230">
        <v>164.433315692105</v>
      </c>
      <c r="C230">
        <f t="shared" si="3"/>
        <v>326.15348167529027</v>
      </c>
    </row>
    <row r="231" spans="1:3" x14ac:dyDescent="0.3">
      <c r="A231" s="11">
        <v>45155</v>
      </c>
      <c r="B231">
        <v>164.2977083127</v>
      </c>
      <c r="C231">
        <f t="shared" si="3"/>
        <v>325.88450443824047</v>
      </c>
    </row>
    <row r="232" spans="1:3" x14ac:dyDescent="0.3">
      <c r="A232" s="11">
        <v>45156</v>
      </c>
      <c r="B232">
        <v>164.06418869374599</v>
      </c>
      <c r="C232">
        <f t="shared" si="3"/>
        <v>325.42131827404518</v>
      </c>
    </row>
    <row r="233" spans="1:3" x14ac:dyDescent="0.3">
      <c r="A233" s="11">
        <v>45157</v>
      </c>
      <c r="B233">
        <v>164.10162610846001</v>
      </c>
      <c r="C233">
        <f t="shared" si="3"/>
        <v>325.49557538613044</v>
      </c>
    </row>
    <row r="234" spans="1:3" x14ac:dyDescent="0.3">
      <c r="A234" s="11">
        <v>45158</v>
      </c>
      <c r="B234">
        <v>164.20452146160301</v>
      </c>
      <c r="C234">
        <f t="shared" si="3"/>
        <v>325.6996683190896</v>
      </c>
    </row>
    <row r="235" spans="1:3" x14ac:dyDescent="0.3">
      <c r="A235" s="11">
        <v>45159</v>
      </c>
      <c r="B235">
        <v>163.84049706401299</v>
      </c>
      <c r="C235">
        <f t="shared" si="3"/>
        <v>324.97762592646978</v>
      </c>
    </row>
    <row r="236" spans="1:3" x14ac:dyDescent="0.3">
      <c r="A236" s="11">
        <v>45160</v>
      </c>
      <c r="B236">
        <v>163.41736226413099</v>
      </c>
      <c r="C236">
        <f t="shared" si="3"/>
        <v>324.13833805090383</v>
      </c>
    </row>
    <row r="237" spans="1:3" x14ac:dyDescent="0.3">
      <c r="A237" s="11">
        <v>45161</v>
      </c>
      <c r="B237">
        <v>163.77247333379199</v>
      </c>
      <c r="C237">
        <f t="shared" si="3"/>
        <v>324.8427008575764</v>
      </c>
    </row>
    <row r="238" spans="1:3" x14ac:dyDescent="0.3">
      <c r="A238" s="11">
        <v>45162</v>
      </c>
      <c r="B238">
        <v>163.85718865297</v>
      </c>
      <c r="C238">
        <f t="shared" si="3"/>
        <v>325.010733693166</v>
      </c>
    </row>
    <row r="239" spans="1:3" x14ac:dyDescent="0.3">
      <c r="A239" s="11">
        <v>45163</v>
      </c>
      <c r="B239">
        <v>164.39089516379599</v>
      </c>
      <c r="C239">
        <f t="shared" si="3"/>
        <v>326.06934055738935</v>
      </c>
    </row>
    <row r="240" spans="1:3" x14ac:dyDescent="0.3">
      <c r="A240" s="11">
        <v>45164</v>
      </c>
      <c r="B240">
        <v>164.80600022777199</v>
      </c>
      <c r="C240">
        <f t="shared" si="3"/>
        <v>326.89270145178574</v>
      </c>
    </row>
    <row r="241" spans="1:3" x14ac:dyDescent="0.3">
      <c r="A241" s="11">
        <v>45165</v>
      </c>
      <c r="B241">
        <v>164.32618707957201</v>
      </c>
      <c r="C241">
        <f t="shared" si="3"/>
        <v>325.94099207233108</v>
      </c>
    </row>
    <row r="242" spans="1:3" x14ac:dyDescent="0.3">
      <c r="A242" s="11">
        <v>45166</v>
      </c>
      <c r="B242">
        <v>173.60071217034499</v>
      </c>
      <c r="C242">
        <f t="shared" si="3"/>
        <v>344.33701258987929</v>
      </c>
    </row>
    <row r="243" spans="1:3" x14ac:dyDescent="0.3">
      <c r="A243" s="11">
        <v>45167</v>
      </c>
      <c r="B243">
        <v>176.19868289102499</v>
      </c>
      <c r="C243">
        <f t="shared" si="3"/>
        <v>349.49008751434809</v>
      </c>
    </row>
    <row r="244" spans="1:3" x14ac:dyDescent="0.3">
      <c r="A244" s="11">
        <v>45168</v>
      </c>
      <c r="B244">
        <v>178.974910478222</v>
      </c>
      <c r="C244">
        <f t="shared" si="3"/>
        <v>354.99673493355334</v>
      </c>
    </row>
    <row r="245" spans="1:3" x14ac:dyDescent="0.3">
      <c r="A245" s="11">
        <v>45169</v>
      </c>
      <c r="B245">
        <v>176.821617322252</v>
      </c>
      <c r="C245">
        <f t="shared" si="3"/>
        <v>350.72567795868684</v>
      </c>
    </row>
    <row r="246" spans="1:3" x14ac:dyDescent="0.3">
      <c r="A246" s="11">
        <v>45170</v>
      </c>
      <c r="B246">
        <v>171.39961740695099</v>
      </c>
      <c r="C246">
        <f t="shared" si="3"/>
        <v>339.97114112668731</v>
      </c>
    </row>
    <row r="247" spans="1:3" x14ac:dyDescent="0.3">
      <c r="A247" s="11">
        <v>45171</v>
      </c>
      <c r="B247">
        <v>169.908129470885</v>
      </c>
      <c r="C247">
        <f t="shared" si="3"/>
        <v>337.01277480550038</v>
      </c>
    </row>
    <row r="248" spans="1:3" x14ac:dyDescent="0.3">
      <c r="A248" s="11">
        <v>45172</v>
      </c>
      <c r="B248">
        <v>170.64860721501699</v>
      </c>
      <c r="C248">
        <f t="shared" si="3"/>
        <v>338.48151241098623</v>
      </c>
    </row>
    <row r="249" spans="1:3" x14ac:dyDescent="0.3">
      <c r="A249" s="11">
        <v>45173</v>
      </c>
      <c r="B249">
        <v>173.03487032925099</v>
      </c>
      <c r="C249">
        <f t="shared" si="3"/>
        <v>343.21466529806935</v>
      </c>
    </row>
    <row r="250" spans="1:3" x14ac:dyDescent="0.3">
      <c r="A250" s="11">
        <v>45174</v>
      </c>
      <c r="B250">
        <v>174.419290037124</v>
      </c>
      <c r="C250">
        <f t="shared" si="3"/>
        <v>345.96066178863543</v>
      </c>
    </row>
    <row r="251" spans="1:3" x14ac:dyDescent="0.3">
      <c r="A251" s="11">
        <v>45175</v>
      </c>
      <c r="B251">
        <v>175.00002436054501</v>
      </c>
      <c r="C251">
        <f t="shared" si="3"/>
        <v>347.11254831914101</v>
      </c>
    </row>
    <row r="252" spans="1:3" x14ac:dyDescent="0.3">
      <c r="A252" s="11">
        <v>45176</v>
      </c>
      <c r="B252">
        <v>174.53352630097899</v>
      </c>
      <c r="C252">
        <f t="shared" si="3"/>
        <v>346.18724941799184</v>
      </c>
    </row>
    <row r="253" spans="1:3" x14ac:dyDescent="0.3">
      <c r="A253" s="11">
        <v>45177</v>
      </c>
      <c r="B253">
        <v>53.878585840362497</v>
      </c>
      <c r="C253">
        <f t="shared" si="3"/>
        <v>106.86817501435901</v>
      </c>
    </row>
    <row r="254" spans="1:3" x14ac:dyDescent="0.3">
      <c r="A254" s="11">
        <v>45178</v>
      </c>
      <c r="B254">
        <v>0</v>
      </c>
      <c r="C254">
        <f t="shared" si="3"/>
        <v>0</v>
      </c>
    </row>
    <row r="255" spans="1:3" x14ac:dyDescent="0.3">
      <c r="A255" s="11">
        <v>45179</v>
      </c>
      <c r="B255">
        <v>0</v>
      </c>
      <c r="C255">
        <f t="shared" si="3"/>
        <v>0</v>
      </c>
    </row>
    <row r="256" spans="1:3" x14ac:dyDescent="0.3">
      <c r="A256" s="11">
        <v>45180</v>
      </c>
      <c r="B256">
        <v>0</v>
      </c>
      <c r="C256">
        <f t="shared" si="3"/>
        <v>0</v>
      </c>
    </row>
    <row r="257" spans="1:3" x14ac:dyDescent="0.3">
      <c r="A257" s="11">
        <v>45181</v>
      </c>
      <c r="B257">
        <v>0</v>
      </c>
      <c r="C257">
        <f t="shared" si="3"/>
        <v>0</v>
      </c>
    </row>
    <row r="258" spans="1:3" x14ac:dyDescent="0.3">
      <c r="A258" s="11">
        <v>45182</v>
      </c>
      <c r="B258">
        <v>0</v>
      </c>
      <c r="C258">
        <f t="shared" si="3"/>
        <v>0</v>
      </c>
    </row>
    <row r="259" spans="1:3" x14ac:dyDescent="0.3">
      <c r="A259" s="11">
        <v>45183</v>
      </c>
      <c r="B259">
        <v>0</v>
      </c>
      <c r="C259">
        <f t="shared" si="3"/>
        <v>0</v>
      </c>
    </row>
    <row r="260" spans="1:3" x14ac:dyDescent="0.3">
      <c r="A260" s="11">
        <v>45184</v>
      </c>
      <c r="B260">
        <v>0</v>
      </c>
      <c r="C260">
        <f t="shared" si="3"/>
        <v>0</v>
      </c>
    </row>
    <row r="261" spans="1:3" x14ac:dyDescent="0.3">
      <c r="A261" s="11">
        <v>45185</v>
      </c>
      <c r="B261">
        <v>0</v>
      </c>
      <c r="C261">
        <f t="shared" ref="C261:C324" si="4">IF(B261 = "---",0,IF(B261 &lt;= 0,0,B261*1.9835))</f>
        <v>0</v>
      </c>
    </row>
    <row r="262" spans="1:3" x14ac:dyDescent="0.3">
      <c r="A262" s="11">
        <v>45186</v>
      </c>
      <c r="B262">
        <v>0</v>
      </c>
      <c r="C262">
        <f t="shared" si="4"/>
        <v>0</v>
      </c>
    </row>
    <row r="263" spans="1:3" x14ac:dyDescent="0.3">
      <c r="A263" s="11">
        <v>45187</v>
      </c>
      <c r="B263">
        <v>0</v>
      </c>
      <c r="C263">
        <f t="shared" si="4"/>
        <v>0</v>
      </c>
    </row>
    <row r="264" spans="1:3" x14ac:dyDescent="0.3">
      <c r="A264" s="11">
        <v>45188</v>
      </c>
      <c r="B264">
        <v>0</v>
      </c>
      <c r="C264">
        <f t="shared" si="4"/>
        <v>0</v>
      </c>
    </row>
    <row r="265" spans="1:3" x14ac:dyDescent="0.3">
      <c r="A265" s="11">
        <v>45189</v>
      </c>
      <c r="B265">
        <v>0</v>
      </c>
      <c r="C265">
        <f t="shared" si="4"/>
        <v>0</v>
      </c>
    </row>
    <row r="266" spans="1:3" x14ac:dyDescent="0.3">
      <c r="A266" s="11">
        <v>45190</v>
      </c>
      <c r="B266">
        <v>0</v>
      </c>
      <c r="C266">
        <f t="shared" si="4"/>
        <v>0</v>
      </c>
    </row>
    <row r="267" spans="1:3" x14ac:dyDescent="0.3">
      <c r="A267" s="11">
        <v>45191</v>
      </c>
      <c r="B267">
        <v>0</v>
      </c>
      <c r="C267">
        <f t="shared" si="4"/>
        <v>0</v>
      </c>
    </row>
    <row r="268" spans="1:3" x14ac:dyDescent="0.3">
      <c r="A268" s="11">
        <v>45192</v>
      </c>
      <c r="B268">
        <v>0</v>
      </c>
      <c r="C268">
        <f t="shared" si="4"/>
        <v>0</v>
      </c>
    </row>
    <row r="269" spans="1:3" x14ac:dyDescent="0.3">
      <c r="A269" s="11">
        <v>45193</v>
      </c>
      <c r="B269">
        <v>0</v>
      </c>
      <c r="C269">
        <f t="shared" si="4"/>
        <v>0</v>
      </c>
    </row>
    <row r="270" spans="1:3" x14ac:dyDescent="0.3">
      <c r="A270" s="11">
        <v>45194</v>
      </c>
      <c r="B270">
        <v>0</v>
      </c>
      <c r="C270">
        <f t="shared" si="4"/>
        <v>0</v>
      </c>
    </row>
    <row r="271" spans="1:3" x14ac:dyDescent="0.3">
      <c r="A271" s="11">
        <v>45195</v>
      </c>
      <c r="B271">
        <v>0</v>
      </c>
      <c r="C271">
        <f t="shared" si="4"/>
        <v>0</v>
      </c>
    </row>
    <row r="272" spans="1:3" x14ac:dyDescent="0.3">
      <c r="A272" s="11">
        <v>45196</v>
      </c>
      <c r="B272">
        <v>0</v>
      </c>
      <c r="C272">
        <f t="shared" si="4"/>
        <v>0</v>
      </c>
    </row>
    <row r="273" spans="1:3" x14ac:dyDescent="0.3">
      <c r="A273" s="11">
        <v>45197</v>
      </c>
      <c r="B273">
        <v>0</v>
      </c>
      <c r="C273">
        <f t="shared" si="4"/>
        <v>0</v>
      </c>
    </row>
    <row r="274" spans="1:3" x14ac:dyDescent="0.3">
      <c r="A274" s="11">
        <v>45198</v>
      </c>
      <c r="B274">
        <v>0</v>
      </c>
      <c r="C274">
        <f t="shared" si="4"/>
        <v>0</v>
      </c>
    </row>
    <row r="275" spans="1:3" x14ac:dyDescent="0.3">
      <c r="A275" s="11">
        <v>45199</v>
      </c>
      <c r="B275">
        <v>0</v>
      </c>
      <c r="C275">
        <f t="shared" si="4"/>
        <v>0</v>
      </c>
    </row>
    <row r="276" spans="1:3" x14ac:dyDescent="0.3">
      <c r="A276" s="11">
        <v>45200</v>
      </c>
      <c r="B276">
        <v>0</v>
      </c>
      <c r="C276">
        <f t="shared" si="4"/>
        <v>0</v>
      </c>
    </row>
    <row r="277" spans="1:3" x14ac:dyDescent="0.3">
      <c r="A277" s="11">
        <v>45201</v>
      </c>
      <c r="B277">
        <v>0</v>
      </c>
      <c r="C277">
        <f t="shared" si="4"/>
        <v>0</v>
      </c>
    </row>
    <row r="278" spans="1:3" x14ac:dyDescent="0.3">
      <c r="A278" s="11">
        <v>45202</v>
      </c>
      <c r="B278">
        <v>0</v>
      </c>
      <c r="C278">
        <f t="shared" si="4"/>
        <v>0</v>
      </c>
    </row>
    <row r="279" spans="1:3" x14ac:dyDescent="0.3">
      <c r="A279" s="11">
        <v>45203</v>
      </c>
      <c r="B279">
        <v>0</v>
      </c>
      <c r="C279">
        <f t="shared" si="4"/>
        <v>0</v>
      </c>
    </row>
    <row r="280" spans="1:3" x14ac:dyDescent="0.3">
      <c r="A280" s="11">
        <v>45204</v>
      </c>
      <c r="B280">
        <v>0</v>
      </c>
      <c r="C280">
        <f t="shared" si="4"/>
        <v>0</v>
      </c>
    </row>
    <row r="281" spans="1:3" x14ac:dyDescent="0.3">
      <c r="A281" s="11">
        <v>45205</v>
      </c>
      <c r="B281">
        <v>0</v>
      </c>
      <c r="C281">
        <f t="shared" si="4"/>
        <v>0</v>
      </c>
    </row>
    <row r="282" spans="1:3" x14ac:dyDescent="0.3">
      <c r="A282" s="11">
        <v>45206</v>
      </c>
      <c r="B282">
        <v>0</v>
      </c>
      <c r="C282">
        <f t="shared" si="4"/>
        <v>0</v>
      </c>
    </row>
    <row r="283" spans="1:3" x14ac:dyDescent="0.3">
      <c r="A283" s="11">
        <v>45207</v>
      </c>
      <c r="B283">
        <v>0</v>
      </c>
      <c r="C283">
        <f t="shared" si="4"/>
        <v>0</v>
      </c>
    </row>
    <row r="284" spans="1:3" x14ac:dyDescent="0.3">
      <c r="A284" s="11">
        <v>45208</v>
      </c>
      <c r="B284">
        <v>0</v>
      </c>
      <c r="C284">
        <f t="shared" si="4"/>
        <v>0</v>
      </c>
    </row>
    <row r="285" spans="1:3" x14ac:dyDescent="0.3">
      <c r="A285" s="11">
        <v>45209</v>
      </c>
      <c r="B285">
        <v>0</v>
      </c>
      <c r="C285">
        <f t="shared" si="4"/>
        <v>0</v>
      </c>
    </row>
    <row r="286" spans="1:3" x14ac:dyDescent="0.3">
      <c r="A286" s="11">
        <v>45210</v>
      </c>
      <c r="B286">
        <v>0</v>
      </c>
      <c r="C286">
        <f t="shared" si="4"/>
        <v>0</v>
      </c>
    </row>
    <row r="287" spans="1:3" x14ac:dyDescent="0.3">
      <c r="A287" s="11">
        <v>45211</v>
      </c>
      <c r="B287">
        <v>0</v>
      </c>
      <c r="C287">
        <f t="shared" si="4"/>
        <v>0</v>
      </c>
    </row>
    <row r="288" spans="1:3" x14ac:dyDescent="0.3">
      <c r="A288" s="11">
        <v>45212</v>
      </c>
      <c r="B288">
        <v>0</v>
      </c>
      <c r="C288">
        <f t="shared" si="4"/>
        <v>0</v>
      </c>
    </row>
    <row r="289" spans="1:3" x14ac:dyDescent="0.3">
      <c r="A289" s="11">
        <v>45213</v>
      </c>
      <c r="B289">
        <v>0</v>
      </c>
      <c r="C289">
        <f t="shared" si="4"/>
        <v>0</v>
      </c>
    </row>
    <row r="290" spans="1:3" x14ac:dyDescent="0.3">
      <c r="A290" s="11">
        <v>45214</v>
      </c>
      <c r="B290">
        <v>0</v>
      </c>
      <c r="C290">
        <f t="shared" si="4"/>
        <v>0</v>
      </c>
    </row>
    <row r="291" spans="1:3" x14ac:dyDescent="0.3">
      <c r="A291" s="11">
        <v>45215</v>
      </c>
      <c r="B291">
        <v>0</v>
      </c>
      <c r="C291">
        <f t="shared" si="4"/>
        <v>0</v>
      </c>
    </row>
    <row r="292" spans="1:3" x14ac:dyDescent="0.3">
      <c r="A292" s="11">
        <v>45216</v>
      </c>
      <c r="B292">
        <v>0</v>
      </c>
      <c r="C292">
        <f t="shared" si="4"/>
        <v>0</v>
      </c>
    </row>
    <row r="293" spans="1:3" x14ac:dyDescent="0.3">
      <c r="A293" s="11">
        <v>45217</v>
      </c>
      <c r="B293">
        <v>0</v>
      </c>
      <c r="C293">
        <f t="shared" si="4"/>
        <v>0</v>
      </c>
    </row>
    <row r="294" spans="1:3" x14ac:dyDescent="0.3">
      <c r="A294" s="11">
        <v>45218</v>
      </c>
      <c r="B294">
        <v>0</v>
      </c>
      <c r="C294">
        <f t="shared" si="4"/>
        <v>0</v>
      </c>
    </row>
    <row r="295" spans="1:3" x14ac:dyDescent="0.3">
      <c r="A295" s="11">
        <v>45219</v>
      </c>
      <c r="B295">
        <v>0</v>
      </c>
      <c r="C295">
        <f t="shared" si="4"/>
        <v>0</v>
      </c>
    </row>
    <row r="296" spans="1:3" x14ac:dyDescent="0.3">
      <c r="A296" s="11">
        <v>45220</v>
      </c>
      <c r="B296">
        <v>0</v>
      </c>
      <c r="C296">
        <f t="shared" si="4"/>
        <v>0</v>
      </c>
    </row>
    <row r="297" spans="1:3" x14ac:dyDescent="0.3">
      <c r="A297" s="11">
        <v>45221</v>
      </c>
      <c r="B297">
        <v>0</v>
      </c>
      <c r="C297">
        <f t="shared" si="4"/>
        <v>0</v>
      </c>
    </row>
    <row r="298" spans="1:3" x14ac:dyDescent="0.3">
      <c r="A298" s="11">
        <v>45222</v>
      </c>
      <c r="B298">
        <v>0</v>
      </c>
      <c r="C298">
        <f t="shared" si="4"/>
        <v>0</v>
      </c>
    </row>
    <row r="299" spans="1:3" x14ac:dyDescent="0.3">
      <c r="A299" s="11">
        <v>45223</v>
      </c>
      <c r="B299">
        <v>0</v>
      </c>
      <c r="C299">
        <f t="shared" si="4"/>
        <v>0</v>
      </c>
    </row>
    <row r="300" spans="1:3" x14ac:dyDescent="0.3">
      <c r="A300" s="11">
        <v>45224</v>
      </c>
      <c r="B300">
        <v>0</v>
      </c>
      <c r="C300">
        <f t="shared" si="4"/>
        <v>0</v>
      </c>
    </row>
    <row r="301" spans="1:3" x14ac:dyDescent="0.3">
      <c r="A301" s="11">
        <v>45225</v>
      </c>
      <c r="B301">
        <v>0</v>
      </c>
      <c r="C301">
        <f t="shared" si="4"/>
        <v>0</v>
      </c>
    </row>
    <row r="302" spans="1:3" x14ac:dyDescent="0.3">
      <c r="A302" s="11">
        <v>45226</v>
      </c>
      <c r="B302">
        <v>0</v>
      </c>
      <c r="C302">
        <f t="shared" si="4"/>
        <v>0</v>
      </c>
    </row>
    <row r="303" spans="1:3" x14ac:dyDescent="0.3">
      <c r="A303" s="11">
        <v>45227</v>
      </c>
      <c r="B303">
        <v>0</v>
      </c>
      <c r="C303">
        <f t="shared" si="4"/>
        <v>0</v>
      </c>
    </row>
    <row r="304" spans="1:3" x14ac:dyDescent="0.3">
      <c r="A304" s="11">
        <v>45228</v>
      </c>
      <c r="B304">
        <v>0</v>
      </c>
      <c r="C304">
        <f t="shared" si="4"/>
        <v>0</v>
      </c>
    </row>
    <row r="305" spans="1:3" x14ac:dyDescent="0.3">
      <c r="A305" s="11">
        <v>45229</v>
      </c>
      <c r="B305">
        <v>0</v>
      </c>
      <c r="C305">
        <f t="shared" si="4"/>
        <v>0</v>
      </c>
    </row>
    <row r="306" spans="1:3" x14ac:dyDescent="0.3">
      <c r="A306" s="11">
        <v>45230</v>
      </c>
      <c r="B306">
        <v>0</v>
      </c>
      <c r="C306">
        <f t="shared" si="4"/>
        <v>0</v>
      </c>
    </row>
    <row r="307" spans="1:3" x14ac:dyDescent="0.3">
      <c r="A307" s="11">
        <v>45231</v>
      </c>
      <c r="B307">
        <v>0</v>
      </c>
      <c r="C307">
        <f t="shared" si="4"/>
        <v>0</v>
      </c>
    </row>
    <row r="308" spans="1:3" x14ac:dyDescent="0.3">
      <c r="A308" s="11">
        <v>45232</v>
      </c>
      <c r="B308">
        <v>0</v>
      </c>
      <c r="C308">
        <f t="shared" si="4"/>
        <v>0</v>
      </c>
    </row>
    <row r="309" spans="1:3" x14ac:dyDescent="0.3">
      <c r="A309" s="11">
        <v>45233</v>
      </c>
      <c r="B309">
        <v>0</v>
      </c>
      <c r="C309">
        <f t="shared" si="4"/>
        <v>0</v>
      </c>
    </row>
    <row r="310" spans="1:3" x14ac:dyDescent="0.3">
      <c r="A310" s="11">
        <v>45234</v>
      </c>
      <c r="B310">
        <v>0</v>
      </c>
      <c r="C310">
        <f t="shared" si="4"/>
        <v>0</v>
      </c>
    </row>
    <row r="311" spans="1:3" x14ac:dyDescent="0.3">
      <c r="A311" s="11">
        <v>45235</v>
      </c>
      <c r="B311">
        <v>0</v>
      </c>
      <c r="C311">
        <f t="shared" si="4"/>
        <v>0</v>
      </c>
    </row>
    <row r="312" spans="1:3" x14ac:dyDescent="0.3">
      <c r="A312" s="11">
        <v>45236</v>
      </c>
      <c r="B312">
        <v>0</v>
      </c>
      <c r="C312">
        <f t="shared" si="4"/>
        <v>0</v>
      </c>
    </row>
    <row r="313" spans="1:3" x14ac:dyDescent="0.3">
      <c r="A313" s="11">
        <v>45237</v>
      </c>
      <c r="B313">
        <v>0</v>
      </c>
      <c r="C313">
        <f t="shared" si="4"/>
        <v>0</v>
      </c>
    </row>
    <row r="314" spans="1:3" x14ac:dyDescent="0.3">
      <c r="A314" s="11">
        <v>45238</v>
      </c>
      <c r="B314">
        <v>0</v>
      </c>
      <c r="C314">
        <f t="shared" si="4"/>
        <v>0</v>
      </c>
    </row>
    <row r="315" spans="1:3" x14ac:dyDescent="0.3">
      <c r="A315" s="11">
        <v>45239</v>
      </c>
      <c r="B315">
        <v>0</v>
      </c>
      <c r="C315">
        <f t="shared" si="4"/>
        <v>0</v>
      </c>
    </row>
    <row r="316" spans="1:3" x14ac:dyDescent="0.3">
      <c r="A316" s="11">
        <v>45240</v>
      </c>
      <c r="B316">
        <v>0</v>
      </c>
      <c r="C316">
        <f t="shared" si="4"/>
        <v>0</v>
      </c>
    </row>
    <row r="317" spans="1:3" x14ac:dyDescent="0.3">
      <c r="A317" s="11">
        <v>45241</v>
      </c>
      <c r="B317">
        <v>0</v>
      </c>
      <c r="C317">
        <f t="shared" si="4"/>
        <v>0</v>
      </c>
    </row>
    <row r="318" spans="1:3" x14ac:dyDescent="0.3">
      <c r="A318" s="11">
        <v>45242</v>
      </c>
      <c r="B318">
        <v>0</v>
      </c>
      <c r="C318">
        <f t="shared" si="4"/>
        <v>0</v>
      </c>
    </row>
    <row r="319" spans="1:3" x14ac:dyDescent="0.3">
      <c r="A319" s="11">
        <v>45243</v>
      </c>
      <c r="B319">
        <v>0</v>
      </c>
      <c r="C319">
        <f t="shared" si="4"/>
        <v>0</v>
      </c>
    </row>
    <row r="320" spans="1:3" x14ac:dyDescent="0.3">
      <c r="A320" s="11">
        <v>45244</v>
      </c>
      <c r="B320">
        <v>0</v>
      </c>
      <c r="C320">
        <f t="shared" si="4"/>
        <v>0</v>
      </c>
    </row>
    <row r="321" spans="1:3" x14ac:dyDescent="0.3">
      <c r="A321" s="11">
        <v>45245</v>
      </c>
      <c r="B321">
        <v>0</v>
      </c>
      <c r="C321">
        <f t="shared" si="4"/>
        <v>0</v>
      </c>
    </row>
    <row r="322" spans="1:3" x14ac:dyDescent="0.3">
      <c r="A322" s="11">
        <v>45246</v>
      </c>
      <c r="B322">
        <v>0</v>
      </c>
      <c r="C322">
        <f t="shared" si="4"/>
        <v>0</v>
      </c>
    </row>
    <row r="323" spans="1:3" x14ac:dyDescent="0.3">
      <c r="A323" s="11">
        <v>45247</v>
      </c>
      <c r="B323">
        <v>0</v>
      </c>
      <c r="C323">
        <f t="shared" si="4"/>
        <v>0</v>
      </c>
    </row>
    <row r="324" spans="1:3" x14ac:dyDescent="0.3">
      <c r="A324" s="11">
        <v>45248</v>
      </c>
      <c r="B324">
        <v>0</v>
      </c>
      <c r="C324">
        <f t="shared" si="4"/>
        <v>0</v>
      </c>
    </row>
    <row r="325" spans="1:3" x14ac:dyDescent="0.3">
      <c r="A325" s="11">
        <v>45249</v>
      </c>
      <c r="B325">
        <v>0</v>
      </c>
      <c r="C325">
        <f t="shared" ref="C325:C368" si="5">IF(B325 = "---",0,IF(B325 &lt;= 0,0,B325*1.9835))</f>
        <v>0</v>
      </c>
    </row>
    <row r="326" spans="1:3" x14ac:dyDescent="0.3">
      <c r="A326" s="11">
        <v>45250</v>
      </c>
      <c r="B326">
        <v>0</v>
      </c>
      <c r="C326">
        <f t="shared" si="5"/>
        <v>0</v>
      </c>
    </row>
    <row r="327" spans="1:3" x14ac:dyDescent="0.3">
      <c r="A327" s="11">
        <v>45251</v>
      </c>
      <c r="B327">
        <v>0</v>
      </c>
      <c r="C327">
        <f t="shared" si="5"/>
        <v>0</v>
      </c>
    </row>
    <row r="328" spans="1:3" x14ac:dyDescent="0.3">
      <c r="A328" s="11">
        <v>45252</v>
      </c>
      <c r="B328">
        <v>0</v>
      </c>
      <c r="C328">
        <f t="shared" si="5"/>
        <v>0</v>
      </c>
    </row>
    <row r="329" spans="1:3" x14ac:dyDescent="0.3">
      <c r="A329" s="11">
        <v>45253</v>
      </c>
      <c r="B329">
        <v>0</v>
      </c>
      <c r="C329">
        <f t="shared" si="5"/>
        <v>0</v>
      </c>
    </row>
    <row r="330" spans="1:3" x14ac:dyDescent="0.3">
      <c r="A330" s="11">
        <v>45254</v>
      </c>
      <c r="B330">
        <v>0</v>
      </c>
      <c r="C330">
        <f t="shared" si="5"/>
        <v>0</v>
      </c>
    </row>
    <row r="331" spans="1:3" x14ac:dyDescent="0.3">
      <c r="A331" s="11">
        <v>45255</v>
      </c>
      <c r="B331">
        <v>0</v>
      </c>
      <c r="C331">
        <f t="shared" si="5"/>
        <v>0</v>
      </c>
    </row>
    <row r="332" spans="1:3" x14ac:dyDescent="0.3">
      <c r="A332" s="11">
        <v>45256</v>
      </c>
      <c r="B332">
        <v>0</v>
      </c>
      <c r="C332">
        <f t="shared" si="5"/>
        <v>0</v>
      </c>
    </row>
    <row r="333" spans="1:3" x14ac:dyDescent="0.3">
      <c r="A333" s="11">
        <v>45257</v>
      </c>
      <c r="B333">
        <v>0</v>
      </c>
      <c r="C333">
        <f t="shared" si="5"/>
        <v>0</v>
      </c>
    </row>
    <row r="334" spans="1:3" x14ac:dyDescent="0.3">
      <c r="A334" s="11">
        <v>45258</v>
      </c>
      <c r="B334">
        <v>0</v>
      </c>
      <c r="C334">
        <f t="shared" si="5"/>
        <v>0</v>
      </c>
    </row>
    <row r="335" spans="1:3" x14ac:dyDescent="0.3">
      <c r="A335" s="11">
        <v>45259</v>
      </c>
      <c r="B335">
        <v>0</v>
      </c>
      <c r="C335">
        <f t="shared" si="5"/>
        <v>0</v>
      </c>
    </row>
    <row r="336" spans="1:3" x14ac:dyDescent="0.3">
      <c r="A336" s="11">
        <v>45260</v>
      </c>
      <c r="B336">
        <v>0</v>
      </c>
      <c r="C336">
        <f t="shared" si="5"/>
        <v>0</v>
      </c>
    </row>
    <row r="337" spans="1:3" x14ac:dyDescent="0.3">
      <c r="A337" s="11">
        <v>45261</v>
      </c>
      <c r="B337">
        <v>0</v>
      </c>
      <c r="C337">
        <f t="shared" si="5"/>
        <v>0</v>
      </c>
    </row>
    <row r="338" spans="1:3" x14ac:dyDescent="0.3">
      <c r="A338" s="11">
        <v>45262</v>
      </c>
      <c r="B338">
        <v>0</v>
      </c>
      <c r="C338">
        <f t="shared" si="5"/>
        <v>0</v>
      </c>
    </row>
    <row r="339" spans="1:3" x14ac:dyDescent="0.3">
      <c r="A339" s="11">
        <v>45263</v>
      </c>
      <c r="B339">
        <v>0</v>
      </c>
      <c r="C339">
        <f t="shared" si="5"/>
        <v>0</v>
      </c>
    </row>
    <row r="340" spans="1:3" x14ac:dyDescent="0.3">
      <c r="A340" s="11">
        <v>45264</v>
      </c>
      <c r="B340">
        <v>0</v>
      </c>
      <c r="C340">
        <f t="shared" si="5"/>
        <v>0</v>
      </c>
    </row>
    <row r="341" spans="1:3" x14ac:dyDescent="0.3">
      <c r="A341" s="11">
        <v>45265</v>
      </c>
      <c r="B341">
        <v>0</v>
      </c>
      <c r="C341">
        <f t="shared" si="5"/>
        <v>0</v>
      </c>
    </row>
    <row r="342" spans="1:3" x14ac:dyDescent="0.3">
      <c r="A342" s="11">
        <v>45266</v>
      </c>
      <c r="B342">
        <v>0</v>
      </c>
      <c r="C342">
        <f t="shared" si="5"/>
        <v>0</v>
      </c>
    </row>
    <row r="343" spans="1:3" x14ac:dyDescent="0.3">
      <c r="A343" s="11">
        <v>45267</v>
      </c>
      <c r="B343">
        <v>0</v>
      </c>
      <c r="C343">
        <f t="shared" si="5"/>
        <v>0</v>
      </c>
    </row>
    <row r="344" spans="1:3" x14ac:dyDescent="0.3">
      <c r="A344" s="11">
        <v>45268</v>
      </c>
      <c r="B344">
        <v>0</v>
      </c>
      <c r="C344">
        <f t="shared" si="5"/>
        <v>0</v>
      </c>
    </row>
    <row r="345" spans="1:3" x14ac:dyDescent="0.3">
      <c r="A345" s="11">
        <v>45269</v>
      </c>
      <c r="B345">
        <v>0</v>
      </c>
      <c r="C345">
        <f t="shared" si="5"/>
        <v>0</v>
      </c>
    </row>
    <row r="346" spans="1:3" x14ac:dyDescent="0.3">
      <c r="A346" s="11">
        <v>45270</v>
      </c>
      <c r="B346">
        <v>0</v>
      </c>
      <c r="C346">
        <f t="shared" si="5"/>
        <v>0</v>
      </c>
    </row>
    <row r="347" spans="1:3" x14ac:dyDescent="0.3">
      <c r="A347" s="11">
        <v>45271</v>
      </c>
      <c r="B347">
        <v>0</v>
      </c>
      <c r="C347">
        <f t="shared" si="5"/>
        <v>0</v>
      </c>
    </row>
    <row r="348" spans="1:3" x14ac:dyDescent="0.3">
      <c r="A348" s="11">
        <v>45272</v>
      </c>
      <c r="B348">
        <v>0</v>
      </c>
      <c r="C348">
        <f t="shared" si="5"/>
        <v>0</v>
      </c>
    </row>
    <row r="349" spans="1:3" x14ac:dyDescent="0.3">
      <c r="A349" s="11">
        <v>45273</v>
      </c>
      <c r="B349">
        <v>0</v>
      </c>
      <c r="C349">
        <f t="shared" si="5"/>
        <v>0</v>
      </c>
    </row>
    <row r="350" spans="1:3" x14ac:dyDescent="0.3">
      <c r="A350" s="11">
        <v>45274</v>
      </c>
      <c r="B350">
        <v>0</v>
      </c>
      <c r="C350">
        <f t="shared" si="5"/>
        <v>0</v>
      </c>
    </row>
    <row r="351" spans="1:3" x14ac:dyDescent="0.3">
      <c r="A351" s="11">
        <v>45275</v>
      </c>
      <c r="B351">
        <v>0</v>
      </c>
      <c r="C351">
        <f t="shared" si="5"/>
        <v>0</v>
      </c>
    </row>
    <row r="352" spans="1:3" x14ac:dyDescent="0.3">
      <c r="A352" s="11">
        <v>45276</v>
      </c>
      <c r="B352">
        <v>0</v>
      </c>
      <c r="C352">
        <f t="shared" si="5"/>
        <v>0</v>
      </c>
    </row>
    <row r="353" spans="1:3" x14ac:dyDescent="0.3">
      <c r="A353" s="11">
        <v>45277</v>
      </c>
      <c r="B353">
        <v>0</v>
      </c>
      <c r="C353">
        <f t="shared" si="5"/>
        <v>0</v>
      </c>
    </row>
    <row r="354" spans="1:3" x14ac:dyDescent="0.3">
      <c r="A354" s="11">
        <v>45278</v>
      </c>
      <c r="B354">
        <v>0</v>
      </c>
      <c r="C354">
        <f t="shared" si="5"/>
        <v>0</v>
      </c>
    </row>
    <row r="355" spans="1:3" x14ac:dyDescent="0.3">
      <c r="A355" s="11">
        <v>45279</v>
      </c>
      <c r="B355">
        <v>0</v>
      </c>
      <c r="C355">
        <f t="shared" si="5"/>
        <v>0</v>
      </c>
    </row>
    <row r="356" spans="1:3" x14ac:dyDescent="0.3">
      <c r="A356" s="11">
        <v>45280</v>
      </c>
      <c r="B356">
        <v>0</v>
      </c>
      <c r="C356">
        <f t="shared" si="5"/>
        <v>0</v>
      </c>
    </row>
    <row r="357" spans="1:3" x14ac:dyDescent="0.3">
      <c r="A357" s="11">
        <v>45281</v>
      </c>
      <c r="B357">
        <v>0</v>
      </c>
      <c r="C357">
        <f t="shared" si="5"/>
        <v>0</v>
      </c>
    </row>
    <row r="358" spans="1:3" x14ac:dyDescent="0.3">
      <c r="A358" s="11">
        <v>45282</v>
      </c>
      <c r="B358">
        <v>0</v>
      </c>
      <c r="C358">
        <f t="shared" si="5"/>
        <v>0</v>
      </c>
    </row>
    <row r="359" spans="1:3" x14ac:dyDescent="0.3">
      <c r="A359" s="11">
        <v>45283</v>
      </c>
      <c r="B359">
        <v>0</v>
      </c>
      <c r="C359">
        <f t="shared" si="5"/>
        <v>0</v>
      </c>
    </row>
    <row r="360" spans="1:3" x14ac:dyDescent="0.3">
      <c r="A360" s="11">
        <v>45284</v>
      </c>
      <c r="B360">
        <v>0</v>
      </c>
      <c r="C360">
        <f t="shared" si="5"/>
        <v>0</v>
      </c>
    </row>
    <row r="361" spans="1:3" x14ac:dyDescent="0.3">
      <c r="A361" s="11">
        <v>45285</v>
      </c>
      <c r="B361">
        <v>0</v>
      </c>
      <c r="C361">
        <f t="shared" si="5"/>
        <v>0</v>
      </c>
    </row>
    <row r="362" spans="1:3" x14ac:dyDescent="0.3">
      <c r="A362" s="11">
        <v>45286</v>
      </c>
      <c r="B362">
        <v>0</v>
      </c>
      <c r="C362">
        <f t="shared" si="5"/>
        <v>0</v>
      </c>
    </row>
    <row r="363" spans="1:3" x14ac:dyDescent="0.3">
      <c r="A363" s="11">
        <v>45287</v>
      </c>
      <c r="B363">
        <v>0</v>
      </c>
      <c r="C363">
        <f t="shared" si="5"/>
        <v>0</v>
      </c>
    </row>
    <row r="364" spans="1:3" x14ac:dyDescent="0.3">
      <c r="A364" s="11">
        <v>45288</v>
      </c>
      <c r="B364">
        <v>0</v>
      </c>
      <c r="C364">
        <f t="shared" si="5"/>
        <v>0</v>
      </c>
    </row>
    <row r="365" spans="1:3" x14ac:dyDescent="0.3">
      <c r="A365" s="11">
        <v>45289</v>
      </c>
      <c r="B365">
        <v>0</v>
      </c>
      <c r="C365">
        <f t="shared" si="5"/>
        <v>0</v>
      </c>
    </row>
    <row r="366" spans="1:3" x14ac:dyDescent="0.3">
      <c r="A366" s="11">
        <v>45290</v>
      </c>
      <c r="B366">
        <v>0</v>
      </c>
      <c r="C366">
        <f t="shared" si="5"/>
        <v>0</v>
      </c>
    </row>
    <row r="367" spans="1:3" x14ac:dyDescent="0.3">
      <c r="A367" s="11">
        <v>45291</v>
      </c>
      <c r="B367">
        <v>0</v>
      </c>
      <c r="C367">
        <f t="shared" si="5"/>
        <v>0</v>
      </c>
    </row>
    <row r="368" spans="1:3" x14ac:dyDescent="0.3">
      <c r="A368" s="4">
        <v>44926</v>
      </c>
      <c r="B368">
        <v>0</v>
      </c>
      <c r="C368">
        <f t="shared" si="5"/>
        <v>0</v>
      </c>
    </row>
    <row r="369" spans="2:2" x14ac:dyDescent="0.3">
      <c r="B36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8"/>
  <sheetViews>
    <sheetView workbookViewId="0">
      <selection activeCell="C119" sqref="C119"/>
    </sheetView>
  </sheetViews>
  <sheetFormatPr defaultRowHeight="14.4" x14ac:dyDescent="0.3"/>
  <cols>
    <col min="1" max="1" width="20.88671875" customWidth="1"/>
    <col min="2" max="4" width="29" customWidth="1"/>
  </cols>
  <sheetData>
    <row r="1" spans="1:3" x14ac:dyDescent="0.3">
      <c r="A1" s="1">
        <v>147000</v>
      </c>
      <c r="B1" s="2" t="s">
        <v>4</v>
      </c>
    </row>
    <row r="3" spans="1:3" x14ac:dyDescent="0.3">
      <c r="A3" s="3" t="s">
        <v>1</v>
      </c>
      <c r="B3" s="3" t="s">
        <v>2</v>
      </c>
      <c r="C3" t="s">
        <v>6</v>
      </c>
    </row>
    <row r="4" spans="1:3" x14ac:dyDescent="0.3">
      <c r="A4" s="11">
        <v>44927</v>
      </c>
      <c r="B4">
        <v>0</v>
      </c>
      <c r="C4">
        <f>IF(B4 = " ---",0,IF(B4 &lt;= 0,0,B4*1.9835))</f>
        <v>0</v>
      </c>
    </row>
    <row r="5" spans="1:3" x14ac:dyDescent="0.3">
      <c r="A5" s="11">
        <v>44928</v>
      </c>
      <c r="B5">
        <v>0</v>
      </c>
      <c r="C5">
        <f t="shared" ref="C5:C68" si="0">IF(B5 = " ---",0,IF(B5 &lt;= 0,0,B5*1.9835))</f>
        <v>0</v>
      </c>
    </row>
    <row r="6" spans="1:3" x14ac:dyDescent="0.3">
      <c r="A6" s="11">
        <v>44929</v>
      </c>
      <c r="B6">
        <v>0</v>
      </c>
      <c r="C6">
        <f t="shared" si="0"/>
        <v>0</v>
      </c>
    </row>
    <row r="7" spans="1:3" x14ac:dyDescent="0.3">
      <c r="A7" s="11">
        <v>44930</v>
      </c>
      <c r="B7">
        <v>0</v>
      </c>
      <c r="C7">
        <f t="shared" si="0"/>
        <v>0</v>
      </c>
    </row>
    <row r="8" spans="1:3" x14ac:dyDescent="0.3">
      <c r="A8" s="11">
        <v>44931</v>
      </c>
      <c r="B8">
        <v>0</v>
      </c>
      <c r="C8">
        <f t="shared" si="0"/>
        <v>0</v>
      </c>
    </row>
    <row r="9" spans="1:3" x14ac:dyDescent="0.3">
      <c r="A9" s="11">
        <v>44932</v>
      </c>
      <c r="B9">
        <v>0</v>
      </c>
      <c r="C9">
        <f t="shared" si="0"/>
        <v>0</v>
      </c>
    </row>
    <row r="10" spans="1:3" x14ac:dyDescent="0.3">
      <c r="A10" s="11">
        <v>44933</v>
      </c>
      <c r="B10">
        <v>0</v>
      </c>
      <c r="C10">
        <f t="shared" si="0"/>
        <v>0</v>
      </c>
    </row>
    <row r="11" spans="1:3" x14ac:dyDescent="0.3">
      <c r="A11" s="11">
        <v>44934</v>
      </c>
      <c r="B11">
        <v>0</v>
      </c>
      <c r="C11">
        <f t="shared" si="0"/>
        <v>0</v>
      </c>
    </row>
    <row r="12" spans="1:3" x14ac:dyDescent="0.3">
      <c r="A12" s="11">
        <v>44935</v>
      </c>
      <c r="B12">
        <v>0</v>
      </c>
      <c r="C12">
        <f t="shared" si="0"/>
        <v>0</v>
      </c>
    </row>
    <row r="13" spans="1:3" x14ac:dyDescent="0.3">
      <c r="A13" s="11">
        <v>44936</v>
      </c>
      <c r="B13">
        <v>0</v>
      </c>
      <c r="C13">
        <f t="shared" si="0"/>
        <v>0</v>
      </c>
    </row>
    <row r="14" spans="1:3" x14ac:dyDescent="0.3">
      <c r="A14" s="11">
        <v>44937</v>
      </c>
      <c r="B14">
        <v>0</v>
      </c>
      <c r="C14">
        <f t="shared" si="0"/>
        <v>0</v>
      </c>
    </row>
    <row r="15" spans="1:3" x14ac:dyDescent="0.3">
      <c r="A15" s="11">
        <v>44938</v>
      </c>
      <c r="B15">
        <v>0</v>
      </c>
      <c r="C15">
        <f t="shared" si="0"/>
        <v>0</v>
      </c>
    </row>
    <row r="16" spans="1:3" x14ac:dyDescent="0.3">
      <c r="A16" s="11">
        <v>44939</v>
      </c>
      <c r="B16">
        <v>0</v>
      </c>
      <c r="C16">
        <f t="shared" si="0"/>
        <v>0</v>
      </c>
    </row>
    <row r="17" spans="1:3" x14ac:dyDescent="0.3">
      <c r="A17" s="11">
        <v>44940</v>
      </c>
      <c r="B17">
        <v>0</v>
      </c>
      <c r="C17">
        <f t="shared" si="0"/>
        <v>0</v>
      </c>
    </row>
    <row r="18" spans="1:3" x14ac:dyDescent="0.3">
      <c r="A18" s="11">
        <v>44941</v>
      </c>
      <c r="B18">
        <v>0</v>
      </c>
      <c r="C18">
        <f t="shared" si="0"/>
        <v>0</v>
      </c>
    </row>
    <row r="19" spans="1:3" x14ac:dyDescent="0.3">
      <c r="A19" s="11">
        <v>44942</v>
      </c>
      <c r="B19">
        <v>0</v>
      </c>
      <c r="C19">
        <f t="shared" si="0"/>
        <v>0</v>
      </c>
    </row>
    <row r="20" spans="1:3" x14ac:dyDescent="0.3">
      <c r="A20" s="11">
        <v>44943</v>
      </c>
      <c r="B20">
        <v>0</v>
      </c>
      <c r="C20">
        <f t="shared" si="0"/>
        <v>0</v>
      </c>
    </row>
    <row r="21" spans="1:3" x14ac:dyDescent="0.3">
      <c r="A21" s="11">
        <v>44944</v>
      </c>
      <c r="B21">
        <v>0</v>
      </c>
      <c r="C21">
        <f t="shared" si="0"/>
        <v>0</v>
      </c>
    </row>
    <row r="22" spans="1:3" x14ac:dyDescent="0.3">
      <c r="A22" s="11">
        <v>44945</v>
      </c>
      <c r="B22">
        <v>0</v>
      </c>
      <c r="C22">
        <f t="shared" si="0"/>
        <v>0</v>
      </c>
    </row>
    <row r="23" spans="1:3" x14ac:dyDescent="0.3">
      <c r="A23" s="11">
        <v>44946</v>
      </c>
      <c r="B23">
        <v>0</v>
      </c>
      <c r="C23">
        <f t="shared" si="0"/>
        <v>0</v>
      </c>
    </row>
    <row r="24" spans="1:3" x14ac:dyDescent="0.3">
      <c r="A24" s="11">
        <v>44947</v>
      </c>
      <c r="B24">
        <v>0</v>
      </c>
      <c r="C24">
        <f t="shared" si="0"/>
        <v>0</v>
      </c>
    </row>
    <row r="25" spans="1:3" x14ac:dyDescent="0.3">
      <c r="A25" s="11">
        <v>44948</v>
      </c>
      <c r="B25">
        <v>0</v>
      </c>
      <c r="C25">
        <f t="shared" si="0"/>
        <v>0</v>
      </c>
    </row>
    <row r="26" spans="1:3" x14ac:dyDescent="0.3">
      <c r="A26" s="11">
        <v>44949</v>
      </c>
      <c r="B26">
        <v>0</v>
      </c>
      <c r="C26">
        <f t="shared" si="0"/>
        <v>0</v>
      </c>
    </row>
    <row r="27" spans="1:3" x14ac:dyDescent="0.3">
      <c r="A27" s="11">
        <v>44950</v>
      </c>
      <c r="B27">
        <v>0</v>
      </c>
      <c r="C27">
        <f t="shared" si="0"/>
        <v>0</v>
      </c>
    </row>
    <row r="28" spans="1:3" x14ac:dyDescent="0.3">
      <c r="A28" s="11">
        <v>44951</v>
      </c>
      <c r="B28">
        <v>0</v>
      </c>
      <c r="C28">
        <f t="shared" si="0"/>
        <v>0</v>
      </c>
    </row>
    <row r="29" spans="1:3" x14ac:dyDescent="0.3">
      <c r="A29" s="11">
        <v>44952</v>
      </c>
      <c r="B29">
        <v>0</v>
      </c>
      <c r="C29">
        <f t="shared" si="0"/>
        <v>0</v>
      </c>
    </row>
    <row r="30" spans="1:3" x14ac:dyDescent="0.3">
      <c r="A30" s="11">
        <v>44953</v>
      </c>
      <c r="B30">
        <v>0</v>
      </c>
      <c r="C30">
        <f t="shared" si="0"/>
        <v>0</v>
      </c>
    </row>
    <row r="31" spans="1:3" x14ac:dyDescent="0.3">
      <c r="A31" s="11">
        <v>44954</v>
      </c>
      <c r="B31">
        <v>0</v>
      </c>
      <c r="C31">
        <f t="shared" si="0"/>
        <v>0</v>
      </c>
    </row>
    <row r="32" spans="1:3" x14ac:dyDescent="0.3">
      <c r="A32" s="11">
        <v>44955</v>
      </c>
      <c r="B32">
        <v>0</v>
      </c>
      <c r="C32">
        <f t="shared" si="0"/>
        <v>0</v>
      </c>
    </row>
    <row r="33" spans="1:3" x14ac:dyDescent="0.3">
      <c r="A33" s="11">
        <v>44956</v>
      </c>
      <c r="B33">
        <v>0</v>
      </c>
      <c r="C33">
        <f t="shared" si="0"/>
        <v>0</v>
      </c>
    </row>
    <row r="34" spans="1:3" x14ac:dyDescent="0.3">
      <c r="A34" s="11">
        <v>44957</v>
      </c>
      <c r="B34">
        <v>0</v>
      </c>
      <c r="C34">
        <f t="shared" si="0"/>
        <v>0</v>
      </c>
    </row>
    <row r="35" spans="1:3" x14ac:dyDescent="0.3">
      <c r="A35" s="11">
        <v>44958</v>
      </c>
      <c r="B35">
        <v>0</v>
      </c>
      <c r="C35">
        <f t="shared" si="0"/>
        <v>0</v>
      </c>
    </row>
    <row r="36" spans="1:3" x14ac:dyDescent="0.3">
      <c r="A36" s="11">
        <v>44959</v>
      </c>
      <c r="B36">
        <v>0</v>
      </c>
      <c r="C36">
        <f t="shared" si="0"/>
        <v>0</v>
      </c>
    </row>
    <row r="37" spans="1:3" x14ac:dyDescent="0.3">
      <c r="A37" s="11">
        <v>44960</v>
      </c>
      <c r="B37">
        <v>0</v>
      </c>
      <c r="C37">
        <f t="shared" si="0"/>
        <v>0</v>
      </c>
    </row>
    <row r="38" spans="1:3" x14ac:dyDescent="0.3">
      <c r="A38" s="11">
        <v>44961</v>
      </c>
      <c r="B38">
        <v>0</v>
      </c>
      <c r="C38">
        <f t="shared" si="0"/>
        <v>0</v>
      </c>
    </row>
    <row r="39" spans="1:3" x14ac:dyDescent="0.3">
      <c r="A39" s="11">
        <v>44962</v>
      </c>
      <c r="B39">
        <v>0</v>
      </c>
      <c r="C39">
        <f t="shared" si="0"/>
        <v>0</v>
      </c>
    </row>
    <row r="40" spans="1:3" x14ac:dyDescent="0.3">
      <c r="A40" s="11">
        <v>44963</v>
      </c>
      <c r="B40">
        <v>0</v>
      </c>
      <c r="C40">
        <f t="shared" si="0"/>
        <v>0</v>
      </c>
    </row>
    <row r="41" spans="1:3" x14ac:dyDescent="0.3">
      <c r="A41" s="11">
        <v>44964</v>
      </c>
      <c r="B41">
        <v>0</v>
      </c>
      <c r="C41">
        <f t="shared" si="0"/>
        <v>0</v>
      </c>
    </row>
    <row r="42" spans="1:3" x14ac:dyDescent="0.3">
      <c r="A42" s="11">
        <v>44965</v>
      </c>
      <c r="B42">
        <v>0</v>
      </c>
      <c r="C42">
        <f t="shared" si="0"/>
        <v>0</v>
      </c>
    </row>
    <row r="43" spans="1:3" x14ac:dyDescent="0.3">
      <c r="A43" s="11">
        <v>44966</v>
      </c>
      <c r="B43">
        <v>0</v>
      </c>
      <c r="C43">
        <f t="shared" si="0"/>
        <v>0</v>
      </c>
    </row>
    <row r="44" spans="1:3" x14ac:dyDescent="0.3">
      <c r="A44" s="11">
        <v>44967</v>
      </c>
      <c r="B44">
        <v>0</v>
      </c>
      <c r="C44">
        <f t="shared" si="0"/>
        <v>0</v>
      </c>
    </row>
    <row r="45" spans="1:3" x14ac:dyDescent="0.3">
      <c r="A45" s="11">
        <v>44968</v>
      </c>
      <c r="B45">
        <v>0</v>
      </c>
      <c r="C45">
        <f t="shared" si="0"/>
        <v>0</v>
      </c>
    </row>
    <row r="46" spans="1:3" x14ac:dyDescent="0.3">
      <c r="A46" s="11">
        <v>44969</v>
      </c>
      <c r="B46">
        <v>0</v>
      </c>
      <c r="C46">
        <f t="shared" si="0"/>
        <v>0</v>
      </c>
    </row>
    <row r="47" spans="1:3" x14ac:dyDescent="0.3">
      <c r="A47" s="11">
        <v>44970</v>
      </c>
      <c r="B47">
        <v>0</v>
      </c>
      <c r="C47">
        <f t="shared" si="0"/>
        <v>0</v>
      </c>
    </row>
    <row r="48" spans="1:3" x14ac:dyDescent="0.3">
      <c r="A48" s="11">
        <v>44971</v>
      </c>
      <c r="B48">
        <v>0</v>
      </c>
      <c r="C48">
        <f t="shared" si="0"/>
        <v>0</v>
      </c>
    </row>
    <row r="49" spans="1:3" x14ac:dyDescent="0.3">
      <c r="A49" s="11">
        <v>44972</v>
      </c>
      <c r="B49">
        <v>0</v>
      </c>
      <c r="C49">
        <f t="shared" si="0"/>
        <v>0</v>
      </c>
    </row>
    <row r="50" spans="1:3" x14ac:dyDescent="0.3">
      <c r="A50" s="11">
        <v>44973</v>
      </c>
      <c r="B50">
        <v>0</v>
      </c>
      <c r="C50">
        <f t="shared" si="0"/>
        <v>0</v>
      </c>
    </row>
    <row r="51" spans="1:3" x14ac:dyDescent="0.3">
      <c r="A51" s="11">
        <v>44974</v>
      </c>
      <c r="B51">
        <v>0</v>
      </c>
      <c r="C51">
        <f t="shared" si="0"/>
        <v>0</v>
      </c>
    </row>
    <row r="52" spans="1:3" x14ac:dyDescent="0.3">
      <c r="A52" s="11">
        <v>44975</v>
      </c>
      <c r="B52">
        <v>0</v>
      </c>
      <c r="C52">
        <f t="shared" si="0"/>
        <v>0</v>
      </c>
    </row>
    <row r="53" spans="1:3" x14ac:dyDescent="0.3">
      <c r="A53" s="11">
        <v>44976</v>
      </c>
      <c r="B53">
        <v>0</v>
      </c>
      <c r="C53">
        <f t="shared" si="0"/>
        <v>0</v>
      </c>
    </row>
    <row r="54" spans="1:3" x14ac:dyDescent="0.3">
      <c r="A54" s="11">
        <v>44977</v>
      </c>
      <c r="B54">
        <v>0</v>
      </c>
      <c r="C54">
        <f t="shared" si="0"/>
        <v>0</v>
      </c>
    </row>
    <row r="55" spans="1:3" x14ac:dyDescent="0.3">
      <c r="A55" s="11">
        <v>44978</v>
      </c>
      <c r="B55">
        <v>0</v>
      </c>
      <c r="C55">
        <f t="shared" si="0"/>
        <v>0</v>
      </c>
    </row>
    <row r="56" spans="1:3" x14ac:dyDescent="0.3">
      <c r="A56" s="11">
        <v>44979</v>
      </c>
      <c r="B56">
        <v>0</v>
      </c>
      <c r="C56">
        <f t="shared" si="0"/>
        <v>0</v>
      </c>
    </row>
    <row r="57" spans="1:3" x14ac:dyDescent="0.3">
      <c r="A57" s="11">
        <v>44980</v>
      </c>
      <c r="B57">
        <v>0</v>
      </c>
      <c r="C57">
        <f t="shared" si="0"/>
        <v>0</v>
      </c>
    </row>
    <row r="58" spans="1:3" x14ac:dyDescent="0.3">
      <c r="A58" s="11">
        <v>44981</v>
      </c>
      <c r="B58">
        <v>0</v>
      </c>
      <c r="C58">
        <f t="shared" si="0"/>
        <v>0</v>
      </c>
    </row>
    <row r="59" spans="1:3" x14ac:dyDescent="0.3">
      <c r="A59" s="11">
        <v>44982</v>
      </c>
      <c r="B59">
        <v>0</v>
      </c>
      <c r="C59">
        <f t="shared" si="0"/>
        <v>0</v>
      </c>
    </row>
    <row r="60" spans="1:3" x14ac:dyDescent="0.3">
      <c r="A60" s="11">
        <v>44983</v>
      </c>
      <c r="B60">
        <v>0</v>
      </c>
      <c r="C60">
        <f t="shared" si="0"/>
        <v>0</v>
      </c>
    </row>
    <row r="61" spans="1:3" x14ac:dyDescent="0.3">
      <c r="A61" s="11">
        <v>44984</v>
      </c>
      <c r="B61">
        <v>0</v>
      </c>
      <c r="C61">
        <f t="shared" si="0"/>
        <v>0</v>
      </c>
    </row>
    <row r="62" spans="1:3" x14ac:dyDescent="0.3">
      <c r="A62" s="11">
        <v>44985</v>
      </c>
      <c r="B62">
        <v>0</v>
      </c>
      <c r="C62">
        <f t="shared" si="0"/>
        <v>0</v>
      </c>
    </row>
    <row r="63" spans="1:3" x14ac:dyDescent="0.3">
      <c r="A63" s="11">
        <v>44986</v>
      </c>
      <c r="B63">
        <v>0</v>
      </c>
      <c r="C63">
        <f t="shared" si="0"/>
        <v>0</v>
      </c>
    </row>
    <row r="64" spans="1:3" x14ac:dyDescent="0.3">
      <c r="A64" s="11">
        <v>44987</v>
      </c>
      <c r="B64">
        <v>0</v>
      </c>
      <c r="C64">
        <f t="shared" si="0"/>
        <v>0</v>
      </c>
    </row>
    <row r="65" spans="1:3" x14ac:dyDescent="0.3">
      <c r="A65" s="11">
        <v>44988</v>
      </c>
      <c r="B65">
        <v>0</v>
      </c>
      <c r="C65">
        <f t="shared" si="0"/>
        <v>0</v>
      </c>
    </row>
    <row r="66" spans="1:3" x14ac:dyDescent="0.3">
      <c r="A66" s="11">
        <v>44989</v>
      </c>
      <c r="B66">
        <v>0</v>
      </c>
      <c r="C66">
        <f t="shared" si="0"/>
        <v>0</v>
      </c>
    </row>
    <row r="67" spans="1:3" x14ac:dyDescent="0.3">
      <c r="A67" s="11">
        <v>44990</v>
      </c>
      <c r="B67">
        <v>0</v>
      </c>
      <c r="C67">
        <f t="shared" si="0"/>
        <v>0</v>
      </c>
    </row>
    <row r="68" spans="1:3" x14ac:dyDescent="0.3">
      <c r="A68" s="11">
        <v>44991</v>
      </c>
      <c r="B68">
        <v>0</v>
      </c>
      <c r="C68">
        <f t="shared" si="0"/>
        <v>0</v>
      </c>
    </row>
    <row r="69" spans="1:3" x14ac:dyDescent="0.3">
      <c r="A69" s="11">
        <v>44992</v>
      </c>
      <c r="B69">
        <v>0</v>
      </c>
      <c r="C69">
        <f t="shared" ref="C69:C132" si="1">IF(B69 = " ---",0,IF(B69 &lt;= 0,0,B69*1.9835))</f>
        <v>0</v>
      </c>
    </row>
    <row r="70" spans="1:3" x14ac:dyDescent="0.3">
      <c r="A70" s="11">
        <v>44993</v>
      </c>
      <c r="B70">
        <v>0</v>
      </c>
      <c r="C70">
        <f t="shared" si="1"/>
        <v>0</v>
      </c>
    </row>
    <row r="71" spans="1:3" x14ac:dyDescent="0.3">
      <c r="A71" s="11">
        <v>44994</v>
      </c>
      <c r="B71">
        <v>0</v>
      </c>
      <c r="C71">
        <f t="shared" si="1"/>
        <v>0</v>
      </c>
    </row>
    <row r="72" spans="1:3" x14ac:dyDescent="0.3">
      <c r="A72" s="11">
        <v>44995</v>
      </c>
      <c r="B72">
        <v>0</v>
      </c>
      <c r="C72">
        <f t="shared" si="1"/>
        <v>0</v>
      </c>
    </row>
    <row r="73" spans="1:3" x14ac:dyDescent="0.3">
      <c r="A73" s="11">
        <v>44996</v>
      </c>
      <c r="B73">
        <v>0</v>
      </c>
      <c r="C73">
        <f t="shared" si="1"/>
        <v>0</v>
      </c>
    </row>
    <row r="74" spans="1:3" x14ac:dyDescent="0.3">
      <c r="A74" s="11">
        <v>44997</v>
      </c>
      <c r="B74">
        <v>0</v>
      </c>
      <c r="C74">
        <f t="shared" si="1"/>
        <v>0</v>
      </c>
    </row>
    <row r="75" spans="1:3" x14ac:dyDescent="0.3">
      <c r="A75" s="11">
        <v>44998</v>
      </c>
      <c r="B75">
        <v>0</v>
      </c>
      <c r="C75">
        <f t="shared" si="1"/>
        <v>0</v>
      </c>
    </row>
    <row r="76" spans="1:3" x14ac:dyDescent="0.3">
      <c r="A76" s="11">
        <v>44999</v>
      </c>
      <c r="B76">
        <v>0</v>
      </c>
      <c r="C76">
        <f t="shared" si="1"/>
        <v>0</v>
      </c>
    </row>
    <row r="77" spans="1:3" x14ac:dyDescent="0.3">
      <c r="A77" s="11">
        <v>45000</v>
      </c>
      <c r="B77">
        <v>0</v>
      </c>
      <c r="C77">
        <f t="shared" si="1"/>
        <v>0</v>
      </c>
    </row>
    <row r="78" spans="1:3" x14ac:dyDescent="0.3">
      <c r="A78" s="11">
        <v>45001</v>
      </c>
      <c r="B78">
        <v>0</v>
      </c>
      <c r="C78">
        <f t="shared" si="1"/>
        <v>0</v>
      </c>
    </row>
    <row r="79" spans="1:3" x14ac:dyDescent="0.3">
      <c r="A79" s="11">
        <v>45002</v>
      </c>
      <c r="B79">
        <v>0</v>
      </c>
      <c r="C79">
        <f t="shared" si="1"/>
        <v>0</v>
      </c>
    </row>
    <row r="80" spans="1:3" x14ac:dyDescent="0.3">
      <c r="A80" s="11">
        <v>45003</v>
      </c>
      <c r="B80">
        <v>0</v>
      </c>
      <c r="C80">
        <f t="shared" si="1"/>
        <v>0</v>
      </c>
    </row>
    <row r="81" spans="1:3" x14ac:dyDescent="0.3">
      <c r="A81" s="11">
        <v>45004</v>
      </c>
      <c r="B81">
        <v>0</v>
      </c>
      <c r="C81">
        <f t="shared" si="1"/>
        <v>0</v>
      </c>
    </row>
    <row r="82" spans="1:3" x14ac:dyDescent="0.3">
      <c r="A82" s="11">
        <v>45005</v>
      </c>
      <c r="B82">
        <v>0</v>
      </c>
      <c r="C82">
        <f t="shared" si="1"/>
        <v>0</v>
      </c>
    </row>
    <row r="83" spans="1:3" x14ac:dyDescent="0.3">
      <c r="A83" s="11">
        <v>45006</v>
      </c>
      <c r="B83">
        <v>0</v>
      </c>
      <c r="C83">
        <f t="shared" si="1"/>
        <v>0</v>
      </c>
    </row>
    <row r="84" spans="1:3" x14ac:dyDescent="0.3">
      <c r="A84" s="11">
        <v>45007</v>
      </c>
      <c r="B84">
        <v>0</v>
      </c>
      <c r="C84">
        <f t="shared" si="1"/>
        <v>0</v>
      </c>
    </row>
    <row r="85" spans="1:3" x14ac:dyDescent="0.3">
      <c r="A85" s="11">
        <v>45008</v>
      </c>
      <c r="B85">
        <v>0</v>
      </c>
      <c r="C85">
        <f t="shared" si="1"/>
        <v>0</v>
      </c>
    </row>
    <row r="86" spans="1:3" x14ac:dyDescent="0.3">
      <c r="A86" s="11">
        <v>45009</v>
      </c>
      <c r="B86">
        <v>0</v>
      </c>
      <c r="C86">
        <f t="shared" si="1"/>
        <v>0</v>
      </c>
    </row>
    <row r="87" spans="1:3" x14ac:dyDescent="0.3">
      <c r="A87" s="11">
        <v>45010</v>
      </c>
      <c r="B87">
        <v>0</v>
      </c>
      <c r="C87">
        <f t="shared" si="1"/>
        <v>0</v>
      </c>
    </row>
    <row r="88" spans="1:3" x14ac:dyDescent="0.3">
      <c r="A88" s="11">
        <v>45011</v>
      </c>
      <c r="B88">
        <v>0</v>
      </c>
      <c r="C88">
        <f t="shared" si="1"/>
        <v>0</v>
      </c>
    </row>
    <row r="89" spans="1:3" x14ac:dyDescent="0.3">
      <c r="A89" s="11">
        <v>45012</v>
      </c>
      <c r="B89">
        <v>0</v>
      </c>
      <c r="C89">
        <f t="shared" si="1"/>
        <v>0</v>
      </c>
    </row>
    <row r="90" spans="1:3" x14ac:dyDescent="0.3">
      <c r="A90" s="11">
        <v>45013</v>
      </c>
      <c r="B90">
        <v>0</v>
      </c>
      <c r="C90">
        <f t="shared" si="1"/>
        <v>0</v>
      </c>
    </row>
    <row r="91" spans="1:3" x14ac:dyDescent="0.3">
      <c r="A91" s="11">
        <v>45014</v>
      </c>
      <c r="B91">
        <v>0</v>
      </c>
      <c r="C91">
        <f t="shared" si="1"/>
        <v>0</v>
      </c>
    </row>
    <row r="92" spans="1:3" x14ac:dyDescent="0.3">
      <c r="A92" s="11">
        <v>45015</v>
      </c>
      <c r="B92">
        <v>0</v>
      </c>
      <c r="C92">
        <f t="shared" si="1"/>
        <v>0</v>
      </c>
    </row>
    <row r="93" spans="1:3" x14ac:dyDescent="0.3">
      <c r="A93" s="11">
        <v>45016</v>
      </c>
      <c r="B93">
        <v>0</v>
      </c>
      <c r="C93">
        <f t="shared" si="1"/>
        <v>0</v>
      </c>
    </row>
    <row r="94" spans="1:3" x14ac:dyDescent="0.3">
      <c r="A94" s="11">
        <v>45017</v>
      </c>
      <c r="B94">
        <v>0</v>
      </c>
      <c r="C94">
        <f t="shared" si="1"/>
        <v>0</v>
      </c>
    </row>
    <row r="95" spans="1:3" x14ac:dyDescent="0.3">
      <c r="A95" s="11">
        <v>45018</v>
      </c>
      <c r="B95">
        <v>0</v>
      </c>
      <c r="C95">
        <f t="shared" si="1"/>
        <v>0</v>
      </c>
    </row>
    <row r="96" spans="1:3" x14ac:dyDescent="0.3">
      <c r="A96" s="11">
        <v>45019</v>
      </c>
      <c r="B96">
        <v>0</v>
      </c>
      <c r="C96">
        <f t="shared" si="1"/>
        <v>0</v>
      </c>
    </row>
    <row r="97" spans="1:3" x14ac:dyDescent="0.3">
      <c r="A97" s="11">
        <v>45020</v>
      </c>
      <c r="B97">
        <v>0</v>
      </c>
      <c r="C97">
        <f t="shared" si="1"/>
        <v>0</v>
      </c>
    </row>
    <row r="98" spans="1:3" x14ac:dyDescent="0.3">
      <c r="A98" s="11">
        <v>45021</v>
      </c>
      <c r="B98">
        <v>0</v>
      </c>
      <c r="C98">
        <f t="shared" si="1"/>
        <v>0</v>
      </c>
    </row>
    <row r="99" spans="1:3" x14ac:dyDescent="0.3">
      <c r="A99" s="11">
        <v>45022</v>
      </c>
      <c r="B99">
        <v>0</v>
      </c>
      <c r="C99">
        <f t="shared" si="1"/>
        <v>0</v>
      </c>
    </row>
    <row r="100" spans="1:3" x14ac:dyDescent="0.3">
      <c r="A100" s="11">
        <v>45023</v>
      </c>
      <c r="B100">
        <v>0</v>
      </c>
      <c r="C100">
        <f t="shared" si="1"/>
        <v>0</v>
      </c>
    </row>
    <row r="101" spans="1:3" x14ac:dyDescent="0.3">
      <c r="A101" s="11">
        <v>45024</v>
      </c>
      <c r="B101">
        <v>0</v>
      </c>
      <c r="C101">
        <f t="shared" si="1"/>
        <v>0</v>
      </c>
    </row>
    <row r="102" spans="1:3" x14ac:dyDescent="0.3">
      <c r="A102" s="11">
        <v>45025</v>
      </c>
      <c r="B102">
        <v>0</v>
      </c>
      <c r="C102">
        <f t="shared" si="1"/>
        <v>0</v>
      </c>
    </row>
    <row r="103" spans="1:3" x14ac:dyDescent="0.3">
      <c r="A103" s="11">
        <v>45026</v>
      </c>
      <c r="B103">
        <v>0</v>
      </c>
      <c r="C103">
        <f t="shared" si="1"/>
        <v>0</v>
      </c>
    </row>
    <row r="104" spans="1:3" x14ac:dyDescent="0.3">
      <c r="A104" s="11">
        <v>45027</v>
      </c>
      <c r="B104">
        <v>0</v>
      </c>
      <c r="C104">
        <f t="shared" si="1"/>
        <v>0</v>
      </c>
    </row>
    <row r="105" spans="1:3" x14ac:dyDescent="0.3">
      <c r="A105" s="11">
        <v>45028</v>
      </c>
      <c r="B105">
        <v>0</v>
      </c>
      <c r="C105">
        <f t="shared" si="1"/>
        <v>0</v>
      </c>
    </row>
    <row r="106" spans="1:3" x14ac:dyDescent="0.3">
      <c r="A106" s="11">
        <v>45029</v>
      </c>
      <c r="B106">
        <v>0</v>
      </c>
      <c r="C106">
        <f t="shared" si="1"/>
        <v>0</v>
      </c>
    </row>
    <row r="107" spans="1:3" x14ac:dyDescent="0.3">
      <c r="A107" s="11">
        <v>45030</v>
      </c>
      <c r="B107">
        <v>0</v>
      </c>
      <c r="C107">
        <f t="shared" si="1"/>
        <v>0</v>
      </c>
    </row>
    <row r="108" spans="1:3" x14ac:dyDescent="0.3">
      <c r="A108" s="11">
        <v>45031</v>
      </c>
      <c r="B108">
        <v>0</v>
      </c>
      <c r="C108">
        <f t="shared" si="1"/>
        <v>0</v>
      </c>
    </row>
    <row r="109" spans="1:3" x14ac:dyDescent="0.3">
      <c r="A109" s="11">
        <v>45032</v>
      </c>
      <c r="B109">
        <v>0</v>
      </c>
      <c r="C109">
        <f t="shared" si="1"/>
        <v>0</v>
      </c>
    </row>
    <row r="110" spans="1:3" x14ac:dyDescent="0.3">
      <c r="A110" s="11">
        <v>45033</v>
      </c>
      <c r="B110">
        <v>0</v>
      </c>
      <c r="C110">
        <f t="shared" si="1"/>
        <v>0</v>
      </c>
    </row>
    <row r="111" spans="1:3" x14ac:dyDescent="0.3">
      <c r="A111" s="11">
        <v>45034</v>
      </c>
      <c r="B111">
        <v>0</v>
      </c>
      <c r="C111">
        <f t="shared" si="1"/>
        <v>0</v>
      </c>
    </row>
    <row r="112" spans="1:3" x14ac:dyDescent="0.3">
      <c r="A112" s="11">
        <v>45035</v>
      </c>
      <c r="B112">
        <v>0</v>
      </c>
      <c r="C112">
        <f t="shared" si="1"/>
        <v>0</v>
      </c>
    </row>
    <row r="113" spans="1:3" x14ac:dyDescent="0.3">
      <c r="A113" s="11">
        <v>45036</v>
      </c>
      <c r="B113">
        <v>0</v>
      </c>
      <c r="C113">
        <f t="shared" si="1"/>
        <v>0</v>
      </c>
    </row>
    <row r="114" spans="1:3" x14ac:dyDescent="0.3">
      <c r="A114" s="11">
        <v>45037</v>
      </c>
      <c r="B114">
        <v>0</v>
      </c>
      <c r="C114">
        <f t="shared" si="1"/>
        <v>0</v>
      </c>
    </row>
    <row r="115" spans="1:3" x14ac:dyDescent="0.3">
      <c r="A115" s="11">
        <v>45038</v>
      </c>
      <c r="B115">
        <v>0</v>
      </c>
      <c r="C115">
        <f t="shared" si="1"/>
        <v>0</v>
      </c>
    </row>
    <row r="116" spans="1:3" x14ac:dyDescent="0.3">
      <c r="A116" s="11">
        <v>45039</v>
      </c>
      <c r="B116">
        <v>0</v>
      </c>
      <c r="C116">
        <f t="shared" si="1"/>
        <v>0</v>
      </c>
    </row>
    <row r="117" spans="1:3" x14ac:dyDescent="0.3">
      <c r="A117" s="11">
        <v>45040</v>
      </c>
      <c r="B117">
        <v>0</v>
      </c>
      <c r="C117">
        <f t="shared" si="1"/>
        <v>0</v>
      </c>
    </row>
    <row r="118" spans="1:3" x14ac:dyDescent="0.3">
      <c r="A118" s="11">
        <v>45041</v>
      </c>
      <c r="B118">
        <v>0</v>
      </c>
      <c r="C118">
        <f t="shared" si="1"/>
        <v>0</v>
      </c>
    </row>
    <row r="119" spans="1:3" x14ac:dyDescent="0.3">
      <c r="A119" s="11">
        <v>45042</v>
      </c>
      <c r="B119">
        <v>1.2752008928571399</v>
      </c>
      <c r="C119">
        <f t="shared" si="1"/>
        <v>2.529360970982137</v>
      </c>
    </row>
    <row r="120" spans="1:3" x14ac:dyDescent="0.3">
      <c r="A120" s="11">
        <v>45043</v>
      </c>
      <c r="B120">
        <v>29.5885424109441</v>
      </c>
      <c r="C120">
        <f t="shared" si="1"/>
        <v>58.688873872107621</v>
      </c>
    </row>
    <row r="121" spans="1:3" x14ac:dyDescent="0.3">
      <c r="A121" s="11">
        <v>45044</v>
      </c>
      <c r="B121">
        <v>48.827846506664599</v>
      </c>
      <c r="C121">
        <f t="shared" si="1"/>
        <v>96.850033545969239</v>
      </c>
    </row>
    <row r="122" spans="1:3" x14ac:dyDescent="0.3">
      <c r="A122" s="11">
        <v>45045</v>
      </c>
      <c r="B122">
        <v>50.739050231046001</v>
      </c>
      <c r="C122">
        <f t="shared" si="1"/>
        <v>100.64090613327974</v>
      </c>
    </row>
    <row r="123" spans="1:3" x14ac:dyDescent="0.3">
      <c r="A123" s="11">
        <v>45046</v>
      </c>
      <c r="B123">
        <v>42.763745012561301</v>
      </c>
      <c r="C123">
        <f t="shared" si="1"/>
        <v>84.821888232415347</v>
      </c>
    </row>
    <row r="124" spans="1:3" x14ac:dyDescent="0.3">
      <c r="A124" s="11">
        <v>45047</v>
      </c>
      <c r="B124">
        <v>26.6421428571429</v>
      </c>
      <c r="C124">
        <f t="shared" si="1"/>
        <v>52.844690357142944</v>
      </c>
    </row>
    <row r="125" spans="1:3" x14ac:dyDescent="0.3">
      <c r="A125" s="11">
        <v>45048</v>
      </c>
      <c r="B125">
        <v>37.372622970556101</v>
      </c>
      <c r="C125">
        <f t="shared" si="1"/>
        <v>74.128597662098031</v>
      </c>
    </row>
    <row r="126" spans="1:3" x14ac:dyDescent="0.3">
      <c r="A126" s="11">
        <v>45049</v>
      </c>
      <c r="B126">
        <v>31.4578543427467</v>
      </c>
      <c r="C126">
        <f t="shared" si="1"/>
        <v>62.396654088838083</v>
      </c>
    </row>
    <row r="127" spans="1:3" x14ac:dyDescent="0.3">
      <c r="A127" s="11">
        <v>45050</v>
      </c>
      <c r="B127">
        <v>32.110537493674499</v>
      </c>
      <c r="C127">
        <f t="shared" si="1"/>
        <v>63.69125111870337</v>
      </c>
    </row>
    <row r="128" spans="1:3" x14ac:dyDescent="0.3">
      <c r="A128" s="11">
        <v>45051</v>
      </c>
      <c r="B128">
        <v>40.343692820551098</v>
      </c>
      <c r="C128">
        <f t="shared" si="1"/>
        <v>80.021714709563099</v>
      </c>
    </row>
    <row r="129" spans="1:3" x14ac:dyDescent="0.3">
      <c r="A129" s="11">
        <v>45052</v>
      </c>
      <c r="B129">
        <v>43.661569315200403</v>
      </c>
      <c r="C129">
        <f t="shared" si="1"/>
        <v>86.602722736700002</v>
      </c>
    </row>
    <row r="130" spans="1:3" x14ac:dyDescent="0.3">
      <c r="A130" s="11">
        <v>45053</v>
      </c>
      <c r="B130">
        <v>35.160994692360497</v>
      </c>
      <c r="C130">
        <f t="shared" si="1"/>
        <v>69.741832972297047</v>
      </c>
    </row>
    <row r="131" spans="1:3" x14ac:dyDescent="0.3">
      <c r="A131" s="11">
        <v>45054</v>
      </c>
      <c r="B131">
        <v>47.486989728547002</v>
      </c>
      <c r="C131">
        <f t="shared" si="1"/>
        <v>94.190444126572984</v>
      </c>
    </row>
    <row r="132" spans="1:3" x14ac:dyDescent="0.3">
      <c r="A132" s="11">
        <v>45055</v>
      </c>
      <c r="B132">
        <v>52.694101410097097</v>
      </c>
      <c r="C132">
        <f t="shared" si="1"/>
        <v>104.5187501469276</v>
      </c>
    </row>
    <row r="133" spans="1:3" x14ac:dyDescent="0.3">
      <c r="A133" s="11">
        <v>45056</v>
      </c>
      <c r="B133">
        <v>56.573626892905899</v>
      </c>
      <c r="C133">
        <f t="shared" ref="C133:C196" si="2">IF(B133 = " ---",0,IF(B133 &lt;= 0,0,B133*1.9835))</f>
        <v>112.21378894207885</v>
      </c>
    </row>
    <row r="134" spans="1:3" x14ac:dyDescent="0.3">
      <c r="A134" s="11">
        <v>45057</v>
      </c>
      <c r="B134">
        <v>47.627238657097401</v>
      </c>
      <c r="C134">
        <f t="shared" si="2"/>
        <v>94.468627876352699</v>
      </c>
    </row>
    <row r="135" spans="1:3" x14ac:dyDescent="0.3">
      <c r="A135" s="11">
        <v>45058</v>
      </c>
      <c r="B135">
        <v>24.811124567177099</v>
      </c>
      <c r="C135">
        <f t="shared" si="2"/>
        <v>49.212865578995775</v>
      </c>
    </row>
    <row r="136" spans="1:3" x14ac:dyDescent="0.3">
      <c r="A136" s="11">
        <v>45059</v>
      </c>
      <c r="B136">
        <v>41.784857602014498</v>
      </c>
      <c r="C136">
        <f t="shared" si="2"/>
        <v>82.880265053595764</v>
      </c>
    </row>
    <row r="137" spans="1:3" x14ac:dyDescent="0.3">
      <c r="A137" s="11">
        <v>45060</v>
      </c>
      <c r="B137">
        <v>59.148637417069899</v>
      </c>
      <c r="C137">
        <f t="shared" si="2"/>
        <v>117.32132231675814</v>
      </c>
    </row>
    <row r="138" spans="1:3" x14ac:dyDescent="0.3">
      <c r="A138" s="11">
        <v>45061</v>
      </c>
      <c r="B138">
        <v>61.098553141059703</v>
      </c>
      <c r="C138">
        <f t="shared" si="2"/>
        <v>121.18898015529193</v>
      </c>
    </row>
    <row r="139" spans="1:3" x14ac:dyDescent="0.3">
      <c r="A139" s="11">
        <v>45062</v>
      </c>
      <c r="B139">
        <v>60.7981070419495</v>
      </c>
      <c r="C139">
        <f t="shared" si="2"/>
        <v>120.59304531770684</v>
      </c>
    </row>
    <row r="140" spans="1:3" x14ac:dyDescent="0.3">
      <c r="A140" s="11">
        <v>45063</v>
      </c>
      <c r="B140">
        <v>99.071273189493695</v>
      </c>
      <c r="C140">
        <f t="shared" si="2"/>
        <v>196.50787037136075</v>
      </c>
    </row>
    <row r="141" spans="1:3" x14ac:dyDescent="0.3">
      <c r="A141" s="11">
        <v>45064</v>
      </c>
      <c r="B141">
        <v>85.593049066683193</v>
      </c>
      <c r="C141">
        <f t="shared" si="2"/>
        <v>169.77381282376612</v>
      </c>
    </row>
    <row r="142" spans="1:3" x14ac:dyDescent="0.3">
      <c r="A142" s="11">
        <v>45065</v>
      </c>
      <c r="B142">
        <v>100.61933381943101</v>
      </c>
      <c r="C142">
        <f t="shared" si="2"/>
        <v>199.57844863084139</v>
      </c>
    </row>
    <row r="143" spans="1:3" x14ac:dyDescent="0.3">
      <c r="A143" s="11">
        <v>45066</v>
      </c>
      <c r="B143">
        <v>108.002213138695</v>
      </c>
      <c r="C143">
        <f t="shared" si="2"/>
        <v>214.22238976060154</v>
      </c>
    </row>
    <row r="144" spans="1:3" x14ac:dyDescent="0.3">
      <c r="A144" s="11">
        <v>45067</v>
      </c>
      <c r="B144">
        <v>104.59306004019901</v>
      </c>
      <c r="C144">
        <f t="shared" si="2"/>
        <v>207.46033458973474</v>
      </c>
    </row>
    <row r="145" spans="1:3" x14ac:dyDescent="0.3">
      <c r="A145" s="11">
        <v>45068</v>
      </c>
      <c r="B145">
        <v>116.516751648078</v>
      </c>
      <c r="C145">
        <f t="shared" si="2"/>
        <v>231.11097689396271</v>
      </c>
    </row>
    <row r="146" spans="1:3" x14ac:dyDescent="0.3">
      <c r="A146" s="11">
        <v>45069</v>
      </c>
      <c r="B146">
        <v>118.371137848432</v>
      </c>
      <c r="C146">
        <f t="shared" si="2"/>
        <v>234.78915192236488</v>
      </c>
    </row>
    <row r="147" spans="1:3" x14ac:dyDescent="0.3">
      <c r="A147" s="11">
        <v>45070</v>
      </c>
      <c r="B147">
        <v>97.253555095818896</v>
      </c>
      <c r="C147">
        <f t="shared" si="2"/>
        <v>192.90242653255677</v>
      </c>
    </row>
    <row r="148" spans="1:3" x14ac:dyDescent="0.3">
      <c r="A148" s="11">
        <v>45071</v>
      </c>
      <c r="B148">
        <v>61.552816450213903</v>
      </c>
      <c r="C148">
        <f>IF(B148 = " ---",0,IF(B148 &lt;= 0,0,B148*1.9835))</f>
        <v>122.09001142899928</v>
      </c>
    </row>
    <row r="149" spans="1:3" x14ac:dyDescent="0.3">
      <c r="A149" s="11">
        <v>45072</v>
      </c>
      <c r="B149">
        <v>65.875857397608897</v>
      </c>
      <c r="C149">
        <f t="shared" si="2"/>
        <v>130.66476314815725</v>
      </c>
    </row>
    <row r="150" spans="1:3" x14ac:dyDescent="0.3">
      <c r="A150" s="11">
        <v>45073</v>
      </c>
      <c r="B150">
        <v>59.186955403052103</v>
      </c>
      <c r="C150">
        <f t="shared" si="2"/>
        <v>117.39732604195385</v>
      </c>
    </row>
    <row r="151" spans="1:3" x14ac:dyDescent="0.3">
      <c r="A151" s="11">
        <v>45074</v>
      </c>
      <c r="B151">
        <v>54.446542135266498</v>
      </c>
      <c r="C151">
        <f t="shared" si="2"/>
        <v>107.9947163253011</v>
      </c>
    </row>
    <row r="152" spans="1:3" x14ac:dyDescent="0.3">
      <c r="A152" s="11">
        <v>45075</v>
      </c>
      <c r="B152">
        <v>67.392774208677693</v>
      </c>
      <c r="C152">
        <f t="shared" si="2"/>
        <v>133.67356764291222</v>
      </c>
    </row>
    <row r="153" spans="1:3" x14ac:dyDescent="0.3">
      <c r="A153" s="11">
        <v>45076</v>
      </c>
      <c r="B153">
        <v>59.999717449950602</v>
      </c>
      <c r="C153">
        <f t="shared" si="2"/>
        <v>119.00943956197702</v>
      </c>
    </row>
    <row r="154" spans="1:3" x14ac:dyDescent="0.3">
      <c r="A154" s="11">
        <v>45077</v>
      </c>
      <c r="B154">
        <v>41.601094490846201</v>
      </c>
      <c r="C154">
        <f t="shared" si="2"/>
        <v>82.515770922593447</v>
      </c>
    </row>
    <row r="155" spans="1:3" x14ac:dyDescent="0.3">
      <c r="A155" s="11">
        <v>45078</v>
      </c>
      <c r="B155">
        <v>47.180018504486902</v>
      </c>
      <c r="C155">
        <f t="shared" si="2"/>
        <v>93.58156670364977</v>
      </c>
    </row>
    <row r="156" spans="1:3" x14ac:dyDescent="0.3">
      <c r="A156" s="11">
        <v>45079</v>
      </c>
      <c r="B156">
        <v>46.117797463195501</v>
      </c>
      <c r="C156">
        <f t="shared" si="2"/>
        <v>91.47465126824828</v>
      </c>
    </row>
    <row r="157" spans="1:3" x14ac:dyDescent="0.3">
      <c r="A157" s="11">
        <v>45080</v>
      </c>
      <c r="B157">
        <v>47.175429374224301</v>
      </c>
      <c r="C157">
        <f t="shared" si="2"/>
        <v>93.572464163773901</v>
      </c>
    </row>
    <row r="158" spans="1:3" x14ac:dyDescent="0.3">
      <c r="A158" s="11">
        <v>45081</v>
      </c>
      <c r="B158">
        <v>46.356717508231</v>
      </c>
      <c r="C158">
        <f t="shared" si="2"/>
        <v>91.948549177576197</v>
      </c>
    </row>
    <row r="159" spans="1:3" x14ac:dyDescent="0.3">
      <c r="A159" s="11">
        <v>45082</v>
      </c>
      <c r="B159">
        <v>39.553494885056502</v>
      </c>
      <c r="C159">
        <f t="shared" si="2"/>
        <v>78.454357104509569</v>
      </c>
    </row>
    <row r="160" spans="1:3" x14ac:dyDescent="0.3">
      <c r="A160" s="11">
        <v>45083</v>
      </c>
      <c r="B160">
        <v>40.647828370800802</v>
      </c>
      <c r="C160">
        <f t="shared" si="2"/>
        <v>80.624967573483389</v>
      </c>
    </row>
    <row r="161" spans="1:3" x14ac:dyDescent="0.3">
      <c r="A161" s="11">
        <v>45084</v>
      </c>
      <c r="B161">
        <v>62.892536922933999</v>
      </c>
      <c r="C161">
        <f t="shared" si="2"/>
        <v>124.74734698663958</v>
      </c>
    </row>
    <row r="162" spans="1:3" x14ac:dyDescent="0.3">
      <c r="A162" s="11">
        <v>45085</v>
      </c>
      <c r="B162">
        <v>73.867202064017306</v>
      </c>
      <c r="C162">
        <f t="shared" si="2"/>
        <v>146.51559529397832</v>
      </c>
    </row>
    <row r="163" spans="1:3" x14ac:dyDescent="0.3">
      <c r="A163" s="11">
        <v>45086</v>
      </c>
      <c r="B163">
        <v>73.343662255974294</v>
      </c>
      <c r="C163">
        <f t="shared" si="2"/>
        <v>145.47715408472502</v>
      </c>
    </row>
    <row r="164" spans="1:3" x14ac:dyDescent="0.3">
      <c r="A164" s="11">
        <v>45087</v>
      </c>
      <c r="B164">
        <v>78.918305580978895</v>
      </c>
      <c r="C164">
        <f t="shared" si="2"/>
        <v>156.53445911987166</v>
      </c>
    </row>
    <row r="165" spans="1:3" x14ac:dyDescent="0.3">
      <c r="A165" s="11">
        <v>45088</v>
      </c>
      <c r="B165">
        <v>73.357985823289496</v>
      </c>
      <c r="C165">
        <f t="shared" si="2"/>
        <v>145.50556488049472</v>
      </c>
    </row>
    <row r="166" spans="1:3" x14ac:dyDescent="0.3">
      <c r="A166" s="11">
        <v>45089</v>
      </c>
      <c r="B166">
        <v>70.7059792544039</v>
      </c>
      <c r="C166">
        <f t="shared" si="2"/>
        <v>140.24530985111014</v>
      </c>
    </row>
    <row r="167" spans="1:3" x14ac:dyDescent="0.3">
      <c r="A167" s="11">
        <v>45090</v>
      </c>
      <c r="B167">
        <v>90.255571646341394</v>
      </c>
      <c r="C167">
        <f t="shared" si="2"/>
        <v>179.02192636051817</v>
      </c>
    </row>
    <row r="168" spans="1:3" x14ac:dyDescent="0.3">
      <c r="A168" s="11">
        <v>45091</v>
      </c>
      <c r="B168">
        <v>77.535648880984397</v>
      </c>
      <c r="C168">
        <f t="shared" si="2"/>
        <v>153.79195955543256</v>
      </c>
    </row>
    <row r="169" spans="1:3" x14ac:dyDescent="0.3">
      <c r="A169" s="11">
        <v>45092</v>
      </c>
      <c r="B169">
        <v>42.503353258676299</v>
      </c>
      <c r="C169">
        <f t="shared" si="2"/>
        <v>84.30540118858444</v>
      </c>
    </row>
    <row r="170" spans="1:3" x14ac:dyDescent="0.3">
      <c r="A170" s="11">
        <v>45093</v>
      </c>
      <c r="B170">
        <v>76.0423739689287</v>
      </c>
      <c r="C170">
        <f t="shared" si="2"/>
        <v>150.83004876737007</v>
      </c>
    </row>
    <row r="171" spans="1:3" x14ac:dyDescent="0.3">
      <c r="A171" s="11">
        <v>45094</v>
      </c>
      <c r="B171">
        <v>72.651841891630497</v>
      </c>
      <c r="C171">
        <f t="shared" si="2"/>
        <v>144.10492839204909</v>
      </c>
    </row>
    <row r="172" spans="1:3" x14ac:dyDescent="0.3">
      <c r="A172" s="11">
        <v>45095</v>
      </c>
      <c r="B172">
        <v>60.727036603585098</v>
      </c>
      <c r="C172">
        <f t="shared" si="2"/>
        <v>120.45207710321104</v>
      </c>
    </row>
    <row r="173" spans="1:3" x14ac:dyDescent="0.3">
      <c r="A173" s="11">
        <v>45096</v>
      </c>
      <c r="B173">
        <v>37.250899322980501</v>
      </c>
      <c r="C173">
        <f t="shared" si="2"/>
        <v>73.887158807131826</v>
      </c>
    </row>
    <row r="174" spans="1:3" x14ac:dyDescent="0.3">
      <c r="A174" s="11">
        <v>45097</v>
      </c>
      <c r="B174">
        <v>60.4980122167348</v>
      </c>
      <c r="C174">
        <f t="shared" si="2"/>
        <v>119.99780723189347</v>
      </c>
    </row>
    <row r="175" spans="1:3" x14ac:dyDescent="0.3">
      <c r="A175" s="11">
        <v>45098</v>
      </c>
      <c r="B175">
        <v>102.472905090208</v>
      </c>
      <c r="C175">
        <f t="shared" si="2"/>
        <v>203.25500724642757</v>
      </c>
    </row>
    <row r="176" spans="1:3" x14ac:dyDescent="0.3">
      <c r="A176" s="11">
        <v>45099</v>
      </c>
      <c r="B176">
        <v>89.800370247442601</v>
      </c>
      <c r="C176">
        <f t="shared" si="2"/>
        <v>178.11903438580239</v>
      </c>
    </row>
    <row r="177" spans="1:3" x14ac:dyDescent="0.3">
      <c r="A177" s="11">
        <v>45100</v>
      </c>
      <c r="B177">
        <v>80.624269100974402</v>
      </c>
      <c r="C177">
        <f t="shared" si="2"/>
        <v>159.91823776178273</v>
      </c>
    </row>
    <row r="178" spans="1:3" x14ac:dyDescent="0.3">
      <c r="A178" s="11">
        <v>45101</v>
      </c>
      <c r="B178">
        <v>58.496862683098399</v>
      </c>
      <c r="C178">
        <f t="shared" si="2"/>
        <v>116.02852713192567</v>
      </c>
    </row>
    <row r="179" spans="1:3" x14ac:dyDescent="0.3">
      <c r="A179" s="11">
        <v>45102</v>
      </c>
      <c r="B179">
        <v>58.358593327312398</v>
      </c>
      <c r="C179">
        <f t="shared" si="2"/>
        <v>115.75426986472415</v>
      </c>
    </row>
    <row r="180" spans="1:3" x14ac:dyDescent="0.3">
      <c r="A180" s="11">
        <v>45103</v>
      </c>
      <c r="B180">
        <v>104.1424978223</v>
      </c>
      <c r="C180">
        <f t="shared" si="2"/>
        <v>206.56664443053205</v>
      </c>
    </row>
    <row r="181" spans="1:3" x14ac:dyDescent="0.3">
      <c r="A181" s="11">
        <v>45104</v>
      </c>
      <c r="B181">
        <v>113.170214503484</v>
      </c>
      <c r="C181">
        <f t="shared" si="2"/>
        <v>224.47312046766052</v>
      </c>
    </row>
    <row r="182" spans="1:3" x14ac:dyDescent="0.3">
      <c r="A182" s="11">
        <v>45105</v>
      </c>
      <c r="B182">
        <v>91.029512195121995</v>
      </c>
      <c r="C182">
        <f t="shared" si="2"/>
        <v>180.55703743902447</v>
      </c>
    </row>
    <row r="183" spans="1:3" x14ac:dyDescent="0.3">
      <c r="A183" s="11">
        <v>45106</v>
      </c>
      <c r="B183">
        <v>75.854509526281007</v>
      </c>
      <c r="C183">
        <f t="shared" si="2"/>
        <v>150.45741964537837</v>
      </c>
    </row>
    <row r="184" spans="1:3" x14ac:dyDescent="0.3">
      <c r="A184" s="11">
        <v>45107</v>
      </c>
      <c r="B184">
        <v>74.628704234433101</v>
      </c>
      <c r="C184">
        <f t="shared" si="2"/>
        <v>148.02603484899805</v>
      </c>
    </row>
    <row r="185" spans="1:3" x14ac:dyDescent="0.3">
      <c r="A185" s="11">
        <v>45108</v>
      </c>
      <c r="B185">
        <v>105.008630103811</v>
      </c>
      <c r="C185">
        <f t="shared" si="2"/>
        <v>208.28461781090911</v>
      </c>
    </row>
    <row r="186" spans="1:3" x14ac:dyDescent="0.3">
      <c r="A186" s="11">
        <v>45109</v>
      </c>
      <c r="B186">
        <v>104.537004391607</v>
      </c>
      <c r="C186">
        <f t="shared" si="2"/>
        <v>207.34914821075247</v>
      </c>
    </row>
    <row r="187" spans="1:3" x14ac:dyDescent="0.3">
      <c r="A187" s="11">
        <v>45110</v>
      </c>
      <c r="B187">
        <v>124.66679333623701</v>
      </c>
      <c r="C187">
        <f t="shared" si="2"/>
        <v>247.2765845824261</v>
      </c>
    </row>
    <row r="188" spans="1:3" x14ac:dyDescent="0.3">
      <c r="A188" s="11">
        <v>45111</v>
      </c>
      <c r="B188">
        <v>96.528510980986397</v>
      </c>
      <c r="C188">
        <f t="shared" si="2"/>
        <v>191.46430153078651</v>
      </c>
    </row>
    <row r="189" spans="1:3" x14ac:dyDescent="0.3">
      <c r="A189" s="11">
        <v>45112</v>
      </c>
      <c r="B189">
        <v>73.018402467441007</v>
      </c>
      <c r="C189">
        <f t="shared" si="2"/>
        <v>144.83200129416923</v>
      </c>
    </row>
    <row r="190" spans="1:3" x14ac:dyDescent="0.3">
      <c r="A190" s="11">
        <v>45113</v>
      </c>
      <c r="B190">
        <v>74.577996390299205</v>
      </c>
      <c r="C190">
        <f t="shared" si="2"/>
        <v>147.92545584015846</v>
      </c>
    </row>
    <row r="191" spans="1:3" x14ac:dyDescent="0.3">
      <c r="A191" s="11">
        <v>45114</v>
      </c>
      <c r="B191">
        <v>62.185026991166303</v>
      </c>
      <c r="C191">
        <f t="shared" si="2"/>
        <v>123.34400103697837</v>
      </c>
    </row>
    <row r="192" spans="1:3" x14ac:dyDescent="0.3">
      <c r="A192" s="11">
        <v>45115</v>
      </c>
      <c r="B192">
        <v>72.180931141708996</v>
      </c>
      <c r="C192">
        <f t="shared" si="2"/>
        <v>143.1708769195798</v>
      </c>
    </row>
    <row r="193" spans="1:3" x14ac:dyDescent="0.3">
      <c r="A193" s="11">
        <v>45116</v>
      </c>
      <c r="B193">
        <v>47.235327507619303</v>
      </c>
      <c r="C193">
        <f t="shared" si="2"/>
        <v>93.691272111362892</v>
      </c>
    </row>
    <row r="194" spans="1:3" x14ac:dyDescent="0.3">
      <c r="A194" s="11">
        <v>45117</v>
      </c>
      <c r="B194">
        <v>52.444741982052598</v>
      </c>
      <c r="C194">
        <f t="shared" si="2"/>
        <v>104.02414572140133</v>
      </c>
    </row>
    <row r="195" spans="1:3" x14ac:dyDescent="0.3">
      <c r="A195" s="11">
        <v>45118</v>
      </c>
      <c r="B195">
        <v>83.992506533100993</v>
      </c>
      <c r="C195">
        <f t="shared" si="2"/>
        <v>166.59913670840584</v>
      </c>
    </row>
    <row r="196" spans="1:3" x14ac:dyDescent="0.3">
      <c r="A196" s="11">
        <v>45119</v>
      </c>
      <c r="B196">
        <v>67.3717841935444</v>
      </c>
      <c r="C196">
        <f t="shared" si="2"/>
        <v>133.63193394789533</v>
      </c>
    </row>
    <row r="197" spans="1:3" x14ac:dyDescent="0.3">
      <c r="A197" s="11">
        <v>45120</v>
      </c>
      <c r="B197">
        <v>61.7480739371411</v>
      </c>
      <c r="C197">
        <f t="shared" ref="C197:C260" si="3">IF(B197 = " ---",0,IF(B197 &lt;= 0,0,B197*1.9835))</f>
        <v>122.47730465431937</v>
      </c>
    </row>
    <row r="198" spans="1:3" x14ac:dyDescent="0.3">
      <c r="A198" s="11">
        <v>45121</v>
      </c>
      <c r="B198">
        <v>78.974991936702295</v>
      </c>
      <c r="C198">
        <f t="shared" si="3"/>
        <v>156.646896506449</v>
      </c>
    </row>
    <row r="199" spans="1:3" x14ac:dyDescent="0.3">
      <c r="A199" s="11">
        <v>45122</v>
      </c>
      <c r="B199">
        <v>65.665109511347694</v>
      </c>
      <c r="C199">
        <f t="shared" si="3"/>
        <v>130.24674471575815</v>
      </c>
    </row>
    <row r="200" spans="1:3" x14ac:dyDescent="0.3">
      <c r="A200" s="11">
        <v>45123</v>
      </c>
      <c r="B200">
        <v>88.732850979849701</v>
      </c>
      <c r="C200">
        <f t="shared" si="3"/>
        <v>176.0016099185319</v>
      </c>
    </row>
    <row r="201" spans="1:3" x14ac:dyDescent="0.3">
      <c r="A201" s="11">
        <v>45124</v>
      </c>
      <c r="B201">
        <v>79.407848197937398</v>
      </c>
      <c r="C201">
        <f t="shared" si="3"/>
        <v>157.50546690060884</v>
      </c>
    </row>
    <row r="202" spans="1:3" x14ac:dyDescent="0.3">
      <c r="A202" s="11">
        <v>45125</v>
      </c>
      <c r="B202">
        <v>59.716192015119198</v>
      </c>
      <c r="C202">
        <f t="shared" si="3"/>
        <v>118.44706686198893</v>
      </c>
    </row>
    <row r="203" spans="1:3" x14ac:dyDescent="0.3">
      <c r="A203" s="11">
        <v>45126</v>
      </c>
      <c r="B203">
        <v>55.3549856621472</v>
      </c>
      <c r="C203">
        <f t="shared" si="3"/>
        <v>109.79661406086898</v>
      </c>
    </row>
    <row r="204" spans="1:3" x14ac:dyDescent="0.3">
      <c r="A204" s="11">
        <v>45127</v>
      </c>
      <c r="B204">
        <v>42.666513665094499</v>
      </c>
      <c r="C204">
        <f t="shared" si="3"/>
        <v>84.629029854714943</v>
      </c>
    </row>
    <row r="205" spans="1:3" x14ac:dyDescent="0.3">
      <c r="A205" s="11">
        <v>45128</v>
      </c>
      <c r="B205">
        <v>31.465730807022499</v>
      </c>
      <c r="C205">
        <f t="shared" si="3"/>
        <v>62.412277055729128</v>
      </c>
    </row>
    <row r="206" spans="1:3" x14ac:dyDescent="0.3">
      <c r="A206" s="11">
        <v>45129</v>
      </c>
      <c r="B206">
        <v>34.1635809392683</v>
      </c>
      <c r="C206">
        <f t="shared" si="3"/>
        <v>67.76346279303867</v>
      </c>
    </row>
    <row r="207" spans="1:3" x14ac:dyDescent="0.3">
      <c r="A207" s="11">
        <v>45130</v>
      </c>
      <c r="B207">
        <v>41.672947114290501</v>
      </c>
      <c r="C207">
        <f t="shared" si="3"/>
        <v>82.658290601195205</v>
      </c>
    </row>
    <row r="208" spans="1:3" x14ac:dyDescent="0.3">
      <c r="A208" s="11">
        <v>45131</v>
      </c>
      <c r="B208">
        <v>38.025678434186197</v>
      </c>
      <c r="C208">
        <f t="shared" si="3"/>
        <v>75.423933174208329</v>
      </c>
    </row>
    <row r="209" spans="1:3" x14ac:dyDescent="0.3">
      <c r="A209" s="11">
        <v>45132</v>
      </c>
      <c r="B209">
        <v>33.255393803677798</v>
      </c>
      <c r="C209">
        <f t="shared" si="3"/>
        <v>65.96207360959491</v>
      </c>
    </row>
    <row r="210" spans="1:3" x14ac:dyDescent="0.3">
      <c r="A210" s="11">
        <v>45133</v>
      </c>
      <c r="B210">
        <v>29.0684448614597</v>
      </c>
      <c r="C210">
        <f t="shared" si="3"/>
        <v>57.657260382705317</v>
      </c>
    </row>
    <row r="211" spans="1:3" x14ac:dyDescent="0.3">
      <c r="A211" s="11">
        <v>45134</v>
      </c>
      <c r="B211">
        <v>27.451121208934399</v>
      </c>
      <c r="C211">
        <f t="shared" si="3"/>
        <v>54.449298917921382</v>
      </c>
    </row>
    <row r="212" spans="1:3" x14ac:dyDescent="0.3">
      <c r="A212" s="11">
        <v>45135</v>
      </c>
      <c r="B212">
        <v>22.5324582706948</v>
      </c>
      <c r="C212">
        <f t="shared" si="3"/>
        <v>44.69313097992314</v>
      </c>
    </row>
    <row r="213" spans="1:3" x14ac:dyDescent="0.3">
      <c r="A213" s="11">
        <v>45136</v>
      </c>
      <c r="B213">
        <v>19.026741761026699</v>
      </c>
      <c r="C213">
        <f t="shared" si="3"/>
        <v>37.73954228299646</v>
      </c>
    </row>
    <row r="214" spans="1:3" x14ac:dyDescent="0.3">
      <c r="A214" s="11">
        <v>45137</v>
      </c>
      <c r="B214">
        <v>11.499819894215699</v>
      </c>
      <c r="C214">
        <f t="shared" si="3"/>
        <v>22.80989276017684</v>
      </c>
    </row>
    <row r="215" spans="1:3" x14ac:dyDescent="0.3">
      <c r="A215" s="11">
        <v>45138</v>
      </c>
      <c r="B215">
        <v>20.487888002901599</v>
      </c>
      <c r="C215">
        <f t="shared" si="3"/>
        <v>40.63772585375532</v>
      </c>
    </row>
    <row r="216" spans="1:3" x14ac:dyDescent="0.3">
      <c r="A216" s="11">
        <v>45139</v>
      </c>
      <c r="B216">
        <v>25.669190446307901</v>
      </c>
      <c r="C216">
        <f t="shared" si="3"/>
        <v>50.914839250251724</v>
      </c>
    </row>
    <row r="217" spans="1:3" x14ac:dyDescent="0.3">
      <c r="A217" s="11">
        <v>45140</v>
      </c>
      <c r="B217">
        <v>63.050493081032997</v>
      </c>
      <c r="C217">
        <f t="shared" si="3"/>
        <v>125.06065302622895</v>
      </c>
    </row>
    <row r="218" spans="1:3" x14ac:dyDescent="0.3">
      <c r="A218" s="11">
        <v>45141</v>
      </c>
      <c r="B218">
        <v>66.295150929261396</v>
      </c>
      <c r="C218">
        <f t="shared" si="3"/>
        <v>131.49643186818997</v>
      </c>
    </row>
    <row r="219" spans="1:3" x14ac:dyDescent="0.3">
      <c r="A219" s="11">
        <v>45142</v>
      </c>
      <c r="B219">
        <v>95.889521994773503</v>
      </c>
      <c r="C219">
        <f t="shared" si="3"/>
        <v>190.19686687663324</v>
      </c>
    </row>
    <row r="220" spans="1:3" x14ac:dyDescent="0.3">
      <c r="A220" s="11">
        <v>45143</v>
      </c>
      <c r="B220">
        <v>121.66443815331</v>
      </c>
      <c r="C220">
        <f t="shared" si="3"/>
        <v>241.3214130770904</v>
      </c>
    </row>
    <row r="221" spans="1:3" x14ac:dyDescent="0.3">
      <c r="A221" s="11">
        <v>45144</v>
      </c>
      <c r="B221">
        <v>129.65176502613201</v>
      </c>
      <c r="C221">
        <f t="shared" si="3"/>
        <v>257.16427592933286</v>
      </c>
    </row>
    <row r="222" spans="1:3" x14ac:dyDescent="0.3">
      <c r="A222" s="11">
        <v>45145</v>
      </c>
      <c r="B222">
        <v>150.91821428571399</v>
      </c>
      <c r="C222">
        <f t="shared" si="3"/>
        <v>299.34627803571368</v>
      </c>
    </row>
    <row r="223" spans="1:3" x14ac:dyDescent="0.3">
      <c r="A223" s="11">
        <v>45146</v>
      </c>
      <c r="B223">
        <v>145.84232142857101</v>
      </c>
      <c r="C223">
        <f t="shared" si="3"/>
        <v>289.27824455357063</v>
      </c>
    </row>
    <row r="224" spans="1:3" x14ac:dyDescent="0.3">
      <c r="A224" s="11">
        <v>45147</v>
      </c>
      <c r="B224">
        <v>97.2499207079874</v>
      </c>
      <c r="C224">
        <f t="shared" si="3"/>
        <v>192.89521772429302</v>
      </c>
    </row>
    <row r="225" spans="1:3" x14ac:dyDescent="0.3">
      <c r="A225" s="11">
        <v>45148</v>
      </c>
      <c r="B225">
        <v>62.063829498608598</v>
      </c>
      <c r="C225">
        <f t="shared" si="3"/>
        <v>123.10360581049015</v>
      </c>
    </row>
    <row r="226" spans="1:3" x14ac:dyDescent="0.3">
      <c r="A226" s="11">
        <v>45149</v>
      </c>
      <c r="B226">
        <v>58.438848248103703</v>
      </c>
      <c r="C226">
        <f t="shared" si="3"/>
        <v>115.9134555001137</v>
      </c>
    </row>
    <row r="227" spans="1:3" x14ac:dyDescent="0.3">
      <c r="A227" s="11">
        <v>45150</v>
      </c>
      <c r="B227">
        <v>47.145984363794</v>
      </c>
      <c r="C227">
        <f t="shared" si="3"/>
        <v>93.514059985585405</v>
      </c>
    </row>
    <row r="228" spans="1:3" x14ac:dyDescent="0.3">
      <c r="A228" s="11">
        <v>45151</v>
      </c>
      <c r="B228">
        <v>54.410751879878298</v>
      </c>
      <c r="C228">
        <f t="shared" si="3"/>
        <v>107.9237263537386</v>
      </c>
    </row>
    <row r="229" spans="1:3" x14ac:dyDescent="0.3">
      <c r="A229" s="11">
        <v>45152</v>
      </c>
      <c r="B229">
        <v>53.278743365435098</v>
      </c>
      <c r="C229">
        <f t="shared" si="3"/>
        <v>105.67838746534052</v>
      </c>
    </row>
    <row r="230" spans="1:3" x14ac:dyDescent="0.3">
      <c r="A230" s="11">
        <v>45153</v>
      </c>
      <c r="B230">
        <v>53.575696626781799</v>
      </c>
      <c r="C230">
        <f t="shared" si="3"/>
        <v>106.2673942592217</v>
      </c>
    </row>
    <row r="231" spans="1:3" x14ac:dyDescent="0.3">
      <c r="A231" s="11">
        <v>45154</v>
      </c>
      <c r="B231">
        <v>57.725822152064502</v>
      </c>
      <c r="C231">
        <f t="shared" si="3"/>
        <v>114.49916823861994</v>
      </c>
    </row>
    <row r="232" spans="1:3" x14ac:dyDescent="0.3">
      <c r="A232" s="11">
        <v>45155</v>
      </c>
      <c r="B232">
        <v>53.774930394965097</v>
      </c>
      <c r="C232">
        <f t="shared" si="3"/>
        <v>106.66257443841327</v>
      </c>
    </row>
    <row r="233" spans="1:3" x14ac:dyDescent="0.3">
      <c r="A233" s="11">
        <v>45156</v>
      </c>
      <c r="B233">
        <v>61.967287496432498</v>
      </c>
      <c r="C233">
        <f t="shared" si="3"/>
        <v>122.91211474917387</v>
      </c>
    </row>
    <row r="234" spans="1:3" x14ac:dyDescent="0.3">
      <c r="A234" s="11">
        <v>45157</v>
      </c>
      <c r="B234">
        <v>56.732606933472503</v>
      </c>
      <c r="C234">
        <f t="shared" si="3"/>
        <v>112.52912585254272</v>
      </c>
    </row>
    <row r="235" spans="1:3" x14ac:dyDescent="0.3">
      <c r="A235" s="11">
        <v>45158</v>
      </c>
      <c r="B235">
        <v>55.4581899691064</v>
      </c>
      <c r="C235">
        <f t="shared" si="3"/>
        <v>110.00131980372255</v>
      </c>
    </row>
    <row r="236" spans="1:3" x14ac:dyDescent="0.3">
      <c r="A236" s="11">
        <v>45159</v>
      </c>
      <c r="B236">
        <v>51.115954185651802</v>
      </c>
      <c r="C236">
        <f t="shared" si="3"/>
        <v>101.38849512724035</v>
      </c>
    </row>
    <row r="237" spans="1:3" x14ac:dyDescent="0.3">
      <c r="A237" s="11">
        <v>45160</v>
      </c>
      <c r="B237">
        <v>44.765085781941501</v>
      </c>
      <c r="C237">
        <f t="shared" si="3"/>
        <v>88.791547648480972</v>
      </c>
    </row>
    <row r="238" spans="1:3" x14ac:dyDescent="0.3">
      <c r="A238" s="11">
        <v>45161</v>
      </c>
      <c r="B238">
        <v>40.191994370589597</v>
      </c>
      <c r="C238">
        <f t="shared" si="3"/>
        <v>79.720820834064469</v>
      </c>
    </row>
    <row r="239" spans="1:3" x14ac:dyDescent="0.3">
      <c r="A239" s="11">
        <v>45162</v>
      </c>
      <c r="B239">
        <v>38.5024809663092</v>
      </c>
      <c r="C239">
        <f t="shared" si="3"/>
        <v>76.369670996674301</v>
      </c>
    </row>
    <row r="240" spans="1:3" x14ac:dyDescent="0.3">
      <c r="A240" s="11">
        <v>45163</v>
      </c>
      <c r="B240">
        <v>37.672175869924999</v>
      </c>
      <c r="C240">
        <f t="shared" si="3"/>
        <v>74.722760837996233</v>
      </c>
    </row>
    <row r="241" spans="1:3" x14ac:dyDescent="0.3">
      <c r="A241" s="11">
        <v>45164</v>
      </c>
      <c r="B241">
        <v>50.411201459844797</v>
      </c>
      <c r="C241">
        <f t="shared" si="3"/>
        <v>99.990618095602159</v>
      </c>
    </row>
    <row r="242" spans="1:3" x14ac:dyDescent="0.3">
      <c r="A242" s="11">
        <v>45165</v>
      </c>
      <c r="B242">
        <v>56.3491254479232</v>
      </c>
      <c r="C242">
        <f t="shared" si="3"/>
        <v>111.76849032595567</v>
      </c>
    </row>
    <row r="243" spans="1:3" x14ac:dyDescent="0.3">
      <c r="A243" s="11">
        <v>45166</v>
      </c>
      <c r="B243">
        <v>45.910476843788999</v>
      </c>
      <c r="C243">
        <f t="shared" si="3"/>
        <v>91.06343081965548</v>
      </c>
    </row>
    <row r="244" spans="1:3" x14ac:dyDescent="0.3">
      <c r="A244" s="11">
        <v>45167</v>
      </c>
      <c r="B244">
        <v>29.595738208981398</v>
      </c>
      <c r="C244">
        <f t="shared" si="3"/>
        <v>58.703146737514608</v>
      </c>
    </row>
    <row r="245" spans="1:3" x14ac:dyDescent="0.3">
      <c r="A245" s="11">
        <v>45168</v>
      </c>
      <c r="B245">
        <v>28.340832544979499</v>
      </c>
      <c r="C245">
        <f t="shared" si="3"/>
        <v>56.214041352966838</v>
      </c>
    </row>
    <row r="246" spans="1:3" x14ac:dyDescent="0.3">
      <c r="A246" s="11">
        <v>45169</v>
      </c>
      <c r="B246">
        <v>34.514638069479602</v>
      </c>
      <c r="C246">
        <f t="shared" si="3"/>
        <v>68.45978461081279</v>
      </c>
    </row>
    <row r="247" spans="1:3" x14ac:dyDescent="0.3">
      <c r="A247" s="11">
        <v>45170</v>
      </c>
      <c r="B247">
        <v>36.193199319010603</v>
      </c>
      <c r="C247">
        <f t="shared" si="3"/>
        <v>71.789210849257529</v>
      </c>
    </row>
    <row r="248" spans="1:3" x14ac:dyDescent="0.3">
      <c r="A248" s="11">
        <v>45171</v>
      </c>
      <c r="B248">
        <v>29.159820910116899</v>
      </c>
      <c r="C248">
        <f t="shared" si="3"/>
        <v>57.838504775216869</v>
      </c>
    </row>
    <row r="249" spans="1:3" x14ac:dyDescent="0.3">
      <c r="A249" s="11">
        <v>45172</v>
      </c>
      <c r="B249">
        <v>27.327162631058801</v>
      </c>
      <c r="C249">
        <f t="shared" si="3"/>
        <v>54.203427078705133</v>
      </c>
    </row>
    <row r="250" spans="1:3" x14ac:dyDescent="0.3">
      <c r="A250" s="11">
        <v>45173</v>
      </c>
      <c r="B250">
        <v>38.936338289065198</v>
      </c>
      <c r="C250">
        <f t="shared" si="3"/>
        <v>77.230226996360827</v>
      </c>
    </row>
    <row r="251" spans="1:3" x14ac:dyDescent="0.3">
      <c r="A251" s="11">
        <v>45174</v>
      </c>
      <c r="B251">
        <v>35.803240138007602</v>
      </c>
      <c r="C251">
        <f t="shared" si="3"/>
        <v>71.015726813738084</v>
      </c>
    </row>
    <row r="252" spans="1:3" x14ac:dyDescent="0.3">
      <c r="A252" s="11">
        <v>45175</v>
      </c>
      <c r="B252">
        <v>33.404707182681001</v>
      </c>
      <c r="C252">
        <f t="shared" si="3"/>
        <v>66.25823669684776</v>
      </c>
    </row>
    <row r="253" spans="1:3" x14ac:dyDescent="0.3">
      <c r="A253" s="11">
        <v>45176</v>
      </c>
      <c r="B253">
        <v>32.986855090107802</v>
      </c>
      <c r="C253">
        <f t="shared" si="3"/>
        <v>65.42942707122883</v>
      </c>
    </row>
    <row r="254" spans="1:3" x14ac:dyDescent="0.3">
      <c r="A254" s="11">
        <v>45177</v>
      </c>
      <c r="B254">
        <v>33.238645854677401</v>
      </c>
      <c r="C254">
        <f t="shared" si="3"/>
        <v>65.928854052752627</v>
      </c>
    </row>
    <row r="255" spans="1:3" x14ac:dyDescent="0.3">
      <c r="A255" s="11">
        <v>45178</v>
      </c>
      <c r="B255">
        <v>29.569677690675601</v>
      </c>
      <c r="C255">
        <f t="shared" si="3"/>
        <v>58.651455699455056</v>
      </c>
    </row>
    <row r="256" spans="1:3" x14ac:dyDescent="0.3">
      <c r="A256" s="11">
        <v>45179</v>
      </c>
      <c r="B256">
        <v>28.271245240959502</v>
      </c>
      <c r="C256">
        <f t="shared" si="3"/>
        <v>56.076014935443176</v>
      </c>
    </row>
    <row r="257" spans="1:3" x14ac:dyDescent="0.3">
      <c r="A257" s="11">
        <v>45180</v>
      </c>
      <c r="B257">
        <v>30.1737056483862</v>
      </c>
      <c r="C257">
        <f t="shared" si="3"/>
        <v>59.849545153574027</v>
      </c>
    </row>
    <row r="258" spans="1:3" x14ac:dyDescent="0.3">
      <c r="A258" s="11">
        <v>45181</v>
      </c>
      <c r="B258">
        <v>30.669916055813001</v>
      </c>
      <c r="C258">
        <f t="shared" si="3"/>
        <v>60.833778496705087</v>
      </c>
    </row>
    <row r="259" spans="1:3" x14ac:dyDescent="0.3">
      <c r="A259" s="11">
        <v>45182</v>
      </c>
      <c r="B259">
        <v>32.923938963239699</v>
      </c>
      <c r="C259">
        <f t="shared" si="3"/>
        <v>65.30463293358595</v>
      </c>
    </row>
    <row r="260" spans="1:3" x14ac:dyDescent="0.3">
      <c r="A260" s="11">
        <v>45183</v>
      </c>
      <c r="B260">
        <v>44.108320776122603</v>
      </c>
      <c r="C260">
        <f t="shared" si="3"/>
        <v>87.488854259439179</v>
      </c>
    </row>
    <row r="261" spans="1:3" x14ac:dyDescent="0.3">
      <c r="A261" s="11">
        <v>45184</v>
      </c>
      <c r="B261">
        <v>37.803680609856698</v>
      </c>
      <c r="C261">
        <f t="shared" ref="C261:C324" si="4">IF(B261 = " ---",0,IF(B261 &lt;= 0,0,B261*1.9835))</f>
        <v>74.983600489650769</v>
      </c>
    </row>
    <row r="262" spans="1:3" x14ac:dyDescent="0.3">
      <c r="A262" s="11">
        <v>45185</v>
      </c>
      <c r="B262">
        <v>28.2262789983819</v>
      </c>
      <c r="C262">
        <f t="shared" si="4"/>
        <v>55.986824393290497</v>
      </c>
    </row>
    <row r="263" spans="1:3" x14ac:dyDescent="0.3">
      <c r="A263" s="11">
        <v>45186</v>
      </c>
      <c r="B263">
        <v>39.063217576843002</v>
      </c>
      <c r="C263">
        <f t="shared" si="4"/>
        <v>77.481892063668099</v>
      </c>
    </row>
    <row r="264" spans="1:3" x14ac:dyDescent="0.3">
      <c r="A264" s="11">
        <v>45187</v>
      </c>
      <c r="B264">
        <v>37.741004030113999</v>
      </c>
      <c r="C264">
        <f t="shared" si="4"/>
        <v>74.859281493731118</v>
      </c>
    </row>
    <row r="265" spans="1:3" x14ac:dyDescent="0.3">
      <c r="A265" s="11">
        <v>45188</v>
      </c>
      <c r="B265">
        <v>34.6274958405278</v>
      </c>
      <c r="C265">
        <f t="shared" si="4"/>
        <v>68.683637999686894</v>
      </c>
    </row>
    <row r="266" spans="1:3" x14ac:dyDescent="0.3">
      <c r="A266" s="11">
        <v>45189</v>
      </c>
      <c r="B266">
        <v>36.7840769366559</v>
      </c>
      <c r="C266">
        <f t="shared" si="4"/>
        <v>72.961216603856982</v>
      </c>
    </row>
    <row r="267" spans="1:3" x14ac:dyDescent="0.3">
      <c r="A267" s="11">
        <v>45190</v>
      </c>
      <c r="B267">
        <v>35.532175889926897</v>
      </c>
      <c r="C267">
        <f t="shared" si="4"/>
        <v>70.478070877670007</v>
      </c>
    </row>
    <row r="268" spans="1:3" x14ac:dyDescent="0.3">
      <c r="A268" s="11">
        <v>45191</v>
      </c>
      <c r="B268">
        <v>37.571569486054997</v>
      </c>
      <c r="C268">
        <f t="shared" si="4"/>
        <v>74.523208075590091</v>
      </c>
    </row>
    <row r="269" spans="1:3" x14ac:dyDescent="0.3">
      <c r="A269" s="11">
        <v>45192</v>
      </c>
      <c r="B269">
        <v>42.356499439686203</v>
      </c>
      <c r="C269">
        <f t="shared" si="4"/>
        <v>84.01411663861758</v>
      </c>
    </row>
    <row r="270" spans="1:3" x14ac:dyDescent="0.3">
      <c r="A270" s="11">
        <v>45193</v>
      </c>
      <c r="B270">
        <v>39.094662050033698</v>
      </c>
      <c r="C270">
        <f t="shared" si="4"/>
        <v>77.544262176241844</v>
      </c>
    </row>
    <row r="271" spans="1:3" x14ac:dyDescent="0.3">
      <c r="A271" s="11">
        <v>45194</v>
      </c>
      <c r="B271">
        <v>44.197324348063503</v>
      </c>
      <c r="C271">
        <f t="shared" si="4"/>
        <v>87.665392844383959</v>
      </c>
    </row>
    <row r="272" spans="1:3" x14ac:dyDescent="0.3">
      <c r="A272" s="11">
        <v>45195</v>
      </c>
      <c r="B272">
        <v>41.568764279424997</v>
      </c>
      <c r="C272">
        <f t="shared" si="4"/>
        <v>82.451643948239479</v>
      </c>
    </row>
    <row r="273" spans="1:3" x14ac:dyDescent="0.3">
      <c r="A273" s="11">
        <v>45196</v>
      </c>
      <c r="B273">
        <v>40.728271778624602</v>
      </c>
      <c r="C273">
        <f t="shared" si="4"/>
        <v>80.784527072901895</v>
      </c>
    </row>
    <row r="274" spans="1:3" x14ac:dyDescent="0.3">
      <c r="A274" s="11">
        <v>45197</v>
      </c>
      <c r="B274">
        <v>43.689621684571897</v>
      </c>
      <c r="C274">
        <f t="shared" si="4"/>
        <v>86.658364611348361</v>
      </c>
    </row>
    <row r="275" spans="1:3" x14ac:dyDescent="0.3">
      <c r="A275" s="11">
        <v>45198</v>
      </c>
      <c r="B275">
        <v>41.649252467095799</v>
      </c>
      <c r="C275">
        <f t="shared" si="4"/>
        <v>82.611292268484519</v>
      </c>
    </row>
    <row r="276" spans="1:3" x14ac:dyDescent="0.3">
      <c r="A276" s="11">
        <v>45199</v>
      </c>
      <c r="B276">
        <v>41.524594083400999</v>
      </c>
      <c r="C276">
        <f t="shared" si="4"/>
        <v>82.364032364425881</v>
      </c>
    </row>
    <row r="277" spans="1:3" x14ac:dyDescent="0.3">
      <c r="A277" s="11">
        <v>45200</v>
      </c>
      <c r="B277">
        <v>42.296301382345497</v>
      </c>
      <c r="C277">
        <f t="shared" si="4"/>
        <v>83.894713791882296</v>
      </c>
    </row>
    <row r="278" spans="1:3" x14ac:dyDescent="0.3">
      <c r="A278" s="11">
        <v>45201</v>
      </c>
      <c r="B278">
        <v>44.351224131942502</v>
      </c>
      <c r="C278">
        <f t="shared" si="4"/>
        <v>87.97065306570795</v>
      </c>
    </row>
    <row r="279" spans="1:3" x14ac:dyDescent="0.3">
      <c r="A279" s="11">
        <v>45202</v>
      </c>
      <c r="B279">
        <v>45.854307490766303</v>
      </c>
      <c r="C279">
        <f t="shared" si="4"/>
        <v>90.952018907934956</v>
      </c>
    </row>
    <row r="280" spans="1:3" x14ac:dyDescent="0.3">
      <c r="A280" s="11">
        <v>45203</v>
      </c>
      <c r="B280">
        <v>46.225988928800099</v>
      </c>
      <c r="C280">
        <f t="shared" si="4"/>
        <v>91.689249040275001</v>
      </c>
    </row>
    <row r="281" spans="1:3" x14ac:dyDescent="0.3">
      <c r="A281" s="11">
        <v>45204</v>
      </c>
      <c r="B281">
        <v>44.859105524093401</v>
      </c>
      <c r="C281">
        <f t="shared" si="4"/>
        <v>88.978035807039262</v>
      </c>
    </row>
    <row r="282" spans="1:3" x14ac:dyDescent="0.3">
      <c r="A282" s="11">
        <v>45205</v>
      </c>
      <c r="B282">
        <v>42.0578450396508</v>
      </c>
      <c r="C282">
        <f t="shared" si="4"/>
        <v>83.421735636147361</v>
      </c>
    </row>
    <row r="283" spans="1:3" x14ac:dyDescent="0.3">
      <c r="A283" s="11">
        <v>45206</v>
      </c>
      <c r="B283">
        <v>43.348305851276699</v>
      </c>
      <c r="C283">
        <f t="shared" si="4"/>
        <v>85.981364656007329</v>
      </c>
    </row>
    <row r="284" spans="1:3" x14ac:dyDescent="0.3">
      <c r="A284" s="11">
        <v>45207</v>
      </c>
      <c r="B284">
        <v>48.644673550670603</v>
      </c>
      <c r="C284">
        <f t="shared" si="4"/>
        <v>96.486709987755148</v>
      </c>
    </row>
    <row r="285" spans="1:3" x14ac:dyDescent="0.3">
      <c r="A285" s="11">
        <v>45208</v>
      </c>
      <c r="B285">
        <v>51.681509892861399</v>
      </c>
      <c r="C285">
        <f t="shared" si="4"/>
        <v>102.51027487249058</v>
      </c>
    </row>
    <row r="286" spans="1:3" x14ac:dyDescent="0.3">
      <c r="A286" s="11">
        <v>45209</v>
      </c>
      <c r="B286">
        <v>44.6396094205612</v>
      </c>
      <c r="C286">
        <f t="shared" si="4"/>
        <v>88.542665285683142</v>
      </c>
    </row>
    <row r="287" spans="1:3" x14ac:dyDescent="0.3">
      <c r="A287" s="11">
        <v>45210</v>
      </c>
      <c r="B287">
        <v>41.410446428571497</v>
      </c>
      <c r="C287">
        <f t="shared" si="4"/>
        <v>82.137620491071559</v>
      </c>
    </row>
    <row r="288" spans="1:3" x14ac:dyDescent="0.3">
      <c r="A288" s="11">
        <v>45211</v>
      </c>
      <c r="B288">
        <v>42.4952678571428</v>
      </c>
      <c r="C288">
        <f t="shared" si="4"/>
        <v>84.289363794642739</v>
      </c>
    </row>
    <row r="289" spans="1:3" x14ac:dyDescent="0.3">
      <c r="A289" s="11">
        <v>45212</v>
      </c>
      <c r="B289">
        <v>48.115731026785802</v>
      </c>
      <c r="C289">
        <f t="shared" si="4"/>
        <v>95.437552491629646</v>
      </c>
    </row>
    <row r="290" spans="1:3" x14ac:dyDescent="0.3">
      <c r="A290" s="11">
        <v>45213</v>
      </c>
      <c r="B290">
        <v>57.868761160714399</v>
      </c>
      <c r="C290">
        <f t="shared" si="4"/>
        <v>114.78268776227701</v>
      </c>
    </row>
    <row r="291" spans="1:3" x14ac:dyDescent="0.3">
      <c r="A291" s="11">
        <v>45214</v>
      </c>
      <c r="B291">
        <v>53.202354910714298</v>
      </c>
      <c r="C291">
        <f t="shared" si="4"/>
        <v>105.52687096540181</v>
      </c>
    </row>
    <row r="292" spans="1:3" x14ac:dyDescent="0.3">
      <c r="A292" s="11">
        <v>45215</v>
      </c>
      <c r="B292">
        <v>20.839704241071399</v>
      </c>
      <c r="C292">
        <f t="shared" si="4"/>
        <v>41.335553362165122</v>
      </c>
    </row>
    <row r="293" spans="1:3" x14ac:dyDescent="0.3">
      <c r="A293" s="11">
        <v>45216</v>
      </c>
      <c r="B293">
        <v>0</v>
      </c>
      <c r="C293">
        <f t="shared" si="4"/>
        <v>0</v>
      </c>
    </row>
    <row r="294" spans="1:3" x14ac:dyDescent="0.3">
      <c r="A294" s="11">
        <v>45217</v>
      </c>
      <c r="B294">
        <v>0</v>
      </c>
      <c r="C294">
        <f t="shared" si="4"/>
        <v>0</v>
      </c>
    </row>
    <row r="295" spans="1:3" x14ac:dyDescent="0.3">
      <c r="A295" s="11">
        <v>45218</v>
      </c>
      <c r="B295">
        <v>0</v>
      </c>
      <c r="C295">
        <f t="shared" si="4"/>
        <v>0</v>
      </c>
    </row>
    <row r="296" spans="1:3" x14ac:dyDescent="0.3">
      <c r="A296" s="11">
        <v>45219</v>
      </c>
      <c r="B296">
        <v>0</v>
      </c>
      <c r="C296">
        <f t="shared" si="4"/>
        <v>0</v>
      </c>
    </row>
    <row r="297" spans="1:3" x14ac:dyDescent="0.3">
      <c r="A297" s="11">
        <v>45220</v>
      </c>
      <c r="B297">
        <v>0</v>
      </c>
      <c r="C297">
        <f t="shared" si="4"/>
        <v>0</v>
      </c>
    </row>
    <row r="298" spans="1:3" x14ac:dyDescent="0.3">
      <c r="A298" s="11">
        <v>45221</v>
      </c>
      <c r="B298">
        <v>0</v>
      </c>
      <c r="C298">
        <f t="shared" si="4"/>
        <v>0</v>
      </c>
    </row>
    <row r="299" spans="1:3" x14ac:dyDescent="0.3">
      <c r="A299" s="11">
        <v>45222</v>
      </c>
      <c r="B299">
        <v>0</v>
      </c>
      <c r="C299">
        <f t="shared" si="4"/>
        <v>0</v>
      </c>
    </row>
    <row r="300" spans="1:3" x14ac:dyDescent="0.3">
      <c r="A300" s="11">
        <v>45223</v>
      </c>
      <c r="B300">
        <v>0</v>
      </c>
      <c r="C300">
        <f t="shared" si="4"/>
        <v>0</v>
      </c>
    </row>
    <row r="301" spans="1:3" x14ac:dyDescent="0.3">
      <c r="A301" s="11">
        <v>45224</v>
      </c>
      <c r="B301">
        <v>0</v>
      </c>
      <c r="C301">
        <f t="shared" si="4"/>
        <v>0</v>
      </c>
    </row>
    <row r="302" spans="1:3" x14ac:dyDescent="0.3">
      <c r="A302" s="11">
        <v>45225</v>
      </c>
      <c r="B302">
        <v>0</v>
      </c>
      <c r="C302">
        <f t="shared" si="4"/>
        <v>0</v>
      </c>
    </row>
    <row r="303" spans="1:3" x14ac:dyDescent="0.3">
      <c r="A303" s="11">
        <v>45226</v>
      </c>
      <c r="B303">
        <v>0</v>
      </c>
      <c r="C303">
        <f t="shared" si="4"/>
        <v>0</v>
      </c>
    </row>
    <row r="304" spans="1:3" x14ac:dyDescent="0.3">
      <c r="A304" s="11">
        <v>45227</v>
      </c>
      <c r="B304">
        <v>0</v>
      </c>
      <c r="C304">
        <f t="shared" si="4"/>
        <v>0</v>
      </c>
    </row>
    <row r="305" spans="1:3" x14ac:dyDescent="0.3">
      <c r="A305" s="11">
        <v>45228</v>
      </c>
      <c r="B305">
        <v>0</v>
      </c>
      <c r="C305">
        <f t="shared" si="4"/>
        <v>0</v>
      </c>
    </row>
    <row r="306" spans="1:3" x14ac:dyDescent="0.3">
      <c r="A306" s="11">
        <v>45229</v>
      </c>
      <c r="B306">
        <v>0</v>
      </c>
      <c r="C306">
        <f t="shared" si="4"/>
        <v>0</v>
      </c>
    </row>
    <row r="307" spans="1:3" x14ac:dyDescent="0.3">
      <c r="A307" s="11">
        <v>45230</v>
      </c>
      <c r="B307">
        <v>0</v>
      </c>
      <c r="C307">
        <f t="shared" si="4"/>
        <v>0</v>
      </c>
    </row>
    <row r="308" spans="1:3" x14ac:dyDescent="0.3">
      <c r="A308" s="11">
        <v>45231</v>
      </c>
      <c r="B308">
        <v>0</v>
      </c>
      <c r="C308">
        <f t="shared" si="4"/>
        <v>0</v>
      </c>
    </row>
    <row r="309" spans="1:3" x14ac:dyDescent="0.3">
      <c r="A309" s="11">
        <v>45232</v>
      </c>
      <c r="B309">
        <v>0</v>
      </c>
      <c r="C309">
        <f t="shared" si="4"/>
        <v>0</v>
      </c>
    </row>
    <row r="310" spans="1:3" x14ac:dyDescent="0.3">
      <c r="A310" s="11">
        <v>45233</v>
      </c>
      <c r="B310">
        <v>0</v>
      </c>
      <c r="C310">
        <f t="shared" si="4"/>
        <v>0</v>
      </c>
    </row>
    <row r="311" spans="1:3" x14ac:dyDescent="0.3">
      <c r="A311" s="11">
        <v>45234</v>
      </c>
      <c r="B311">
        <v>0</v>
      </c>
      <c r="C311">
        <f t="shared" si="4"/>
        <v>0</v>
      </c>
    </row>
    <row r="312" spans="1:3" x14ac:dyDescent="0.3">
      <c r="A312" s="11">
        <v>45235</v>
      </c>
      <c r="B312">
        <v>0</v>
      </c>
      <c r="C312">
        <f t="shared" si="4"/>
        <v>0</v>
      </c>
    </row>
    <row r="313" spans="1:3" x14ac:dyDescent="0.3">
      <c r="A313" s="11">
        <v>45236</v>
      </c>
      <c r="B313">
        <v>0</v>
      </c>
      <c r="C313">
        <f t="shared" si="4"/>
        <v>0</v>
      </c>
    </row>
    <row r="314" spans="1:3" x14ac:dyDescent="0.3">
      <c r="A314" s="11">
        <v>45237</v>
      </c>
      <c r="B314">
        <v>0</v>
      </c>
      <c r="C314">
        <f t="shared" si="4"/>
        <v>0</v>
      </c>
    </row>
    <row r="315" spans="1:3" x14ac:dyDescent="0.3">
      <c r="A315" s="11">
        <v>45238</v>
      </c>
      <c r="B315">
        <v>0</v>
      </c>
      <c r="C315">
        <f t="shared" si="4"/>
        <v>0</v>
      </c>
    </row>
    <row r="316" spans="1:3" x14ac:dyDescent="0.3">
      <c r="A316" s="11">
        <v>45239</v>
      </c>
      <c r="B316">
        <v>0</v>
      </c>
      <c r="C316">
        <f t="shared" si="4"/>
        <v>0</v>
      </c>
    </row>
    <row r="317" spans="1:3" x14ac:dyDescent="0.3">
      <c r="A317" s="11">
        <v>45240</v>
      </c>
      <c r="B317">
        <v>0</v>
      </c>
      <c r="C317">
        <f t="shared" si="4"/>
        <v>0</v>
      </c>
    </row>
    <row r="318" spans="1:3" x14ac:dyDescent="0.3">
      <c r="A318" s="11">
        <v>45241</v>
      </c>
      <c r="B318">
        <v>0</v>
      </c>
      <c r="C318">
        <f t="shared" si="4"/>
        <v>0</v>
      </c>
    </row>
    <row r="319" spans="1:3" x14ac:dyDescent="0.3">
      <c r="A319" s="11">
        <v>45242</v>
      </c>
      <c r="B319">
        <v>0</v>
      </c>
      <c r="C319">
        <f t="shared" si="4"/>
        <v>0</v>
      </c>
    </row>
    <row r="320" spans="1:3" x14ac:dyDescent="0.3">
      <c r="A320" s="11">
        <v>45243</v>
      </c>
      <c r="B320">
        <v>0</v>
      </c>
      <c r="C320">
        <f t="shared" si="4"/>
        <v>0</v>
      </c>
    </row>
    <row r="321" spans="1:3" x14ac:dyDescent="0.3">
      <c r="A321" s="11">
        <v>45244</v>
      </c>
      <c r="B321">
        <v>0</v>
      </c>
      <c r="C321">
        <f t="shared" si="4"/>
        <v>0</v>
      </c>
    </row>
    <row r="322" spans="1:3" x14ac:dyDescent="0.3">
      <c r="A322" s="11">
        <v>45245</v>
      </c>
      <c r="B322">
        <v>0</v>
      </c>
      <c r="C322">
        <f t="shared" si="4"/>
        <v>0</v>
      </c>
    </row>
    <row r="323" spans="1:3" x14ac:dyDescent="0.3">
      <c r="A323" s="11">
        <v>45246</v>
      </c>
      <c r="B323">
        <v>0</v>
      </c>
      <c r="C323">
        <f t="shared" si="4"/>
        <v>0</v>
      </c>
    </row>
    <row r="324" spans="1:3" x14ac:dyDescent="0.3">
      <c r="A324" s="11">
        <v>45247</v>
      </c>
      <c r="B324">
        <v>0</v>
      </c>
      <c r="C324">
        <f t="shared" si="4"/>
        <v>0</v>
      </c>
    </row>
    <row r="325" spans="1:3" x14ac:dyDescent="0.3">
      <c r="A325" s="11">
        <v>45248</v>
      </c>
      <c r="B325">
        <v>0</v>
      </c>
      <c r="C325">
        <f t="shared" ref="C325:C368" si="5">IF(B325 = " ---",0,IF(B325 &lt;= 0,0,B325*1.9835))</f>
        <v>0</v>
      </c>
    </row>
    <row r="326" spans="1:3" x14ac:dyDescent="0.3">
      <c r="A326" s="11">
        <v>45249</v>
      </c>
      <c r="B326">
        <v>0</v>
      </c>
      <c r="C326">
        <f t="shared" si="5"/>
        <v>0</v>
      </c>
    </row>
    <row r="327" spans="1:3" x14ac:dyDescent="0.3">
      <c r="A327" s="11">
        <v>45250</v>
      </c>
      <c r="B327">
        <v>0</v>
      </c>
      <c r="C327">
        <f t="shared" si="5"/>
        <v>0</v>
      </c>
    </row>
    <row r="328" spans="1:3" x14ac:dyDescent="0.3">
      <c r="A328" s="11">
        <v>45251</v>
      </c>
      <c r="B328">
        <v>0</v>
      </c>
      <c r="C328">
        <f t="shared" si="5"/>
        <v>0</v>
      </c>
    </row>
    <row r="329" spans="1:3" x14ac:dyDescent="0.3">
      <c r="A329" s="11">
        <v>45252</v>
      </c>
      <c r="B329">
        <v>0</v>
      </c>
      <c r="C329">
        <f t="shared" si="5"/>
        <v>0</v>
      </c>
    </row>
    <row r="330" spans="1:3" x14ac:dyDescent="0.3">
      <c r="A330" s="11">
        <v>45253</v>
      </c>
      <c r="B330">
        <v>0</v>
      </c>
      <c r="C330">
        <f t="shared" si="5"/>
        <v>0</v>
      </c>
    </row>
    <row r="331" spans="1:3" x14ac:dyDescent="0.3">
      <c r="A331" s="11">
        <v>45254</v>
      </c>
      <c r="B331">
        <v>0</v>
      </c>
      <c r="C331">
        <f t="shared" si="5"/>
        <v>0</v>
      </c>
    </row>
    <row r="332" spans="1:3" x14ac:dyDescent="0.3">
      <c r="A332" s="11">
        <v>45255</v>
      </c>
      <c r="B332">
        <v>0</v>
      </c>
      <c r="C332">
        <f t="shared" si="5"/>
        <v>0</v>
      </c>
    </row>
    <row r="333" spans="1:3" x14ac:dyDescent="0.3">
      <c r="A333" s="11">
        <v>45256</v>
      </c>
      <c r="B333">
        <v>0</v>
      </c>
      <c r="C333">
        <f t="shared" si="5"/>
        <v>0</v>
      </c>
    </row>
    <row r="334" spans="1:3" x14ac:dyDescent="0.3">
      <c r="A334" s="11">
        <v>45257</v>
      </c>
      <c r="B334">
        <v>0</v>
      </c>
      <c r="C334">
        <f t="shared" si="5"/>
        <v>0</v>
      </c>
    </row>
    <row r="335" spans="1:3" x14ac:dyDescent="0.3">
      <c r="A335" s="11">
        <v>45258</v>
      </c>
      <c r="B335">
        <v>0</v>
      </c>
      <c r="C335">
        <f t="shared" si="5"/>
        <v>0</v>
      </c>
    </row>
    <row r="336" spans="1:3" x14ac:dyDescent="0.3">
      <c r="A336" s="11">
        <v>45259</v>
      </c>
      <c r="B336">
        <v>0</v>
      </c>
      <c r="C336">
        <f t="shared" si="5"/>
        <v>0</v>
      </c>
    </row>
    <row r="337" spans="1:3" x14ac:dyDescent="0.3">
      <c r="A337" s="11">
        <v>45260</v>
      </c>
      <c r="B337">
        <v>0</v>
      </c>
      <c r="C337">
        <f t="shared" si="5"/>
        <v>0</v>
      </c>
    </row>
    <row r="338" spans="1:3" x14ac:dyDescent="0.3">
      <c r="A338" s="11">
        <v>45261</v>
      </c>
      <c r="B338">
        <v>0</v>
      </c>
      <c r="C338">
        <f t="shared" si="5"/>
        <v>0</v>
      </c>
    </row>
    <row r="339" spans="1:3" x14ac:dyDescent="0.3">
      <c r="A339" s="11">
        <v>45262</v>
      </c>
      <c r="B339">
        <v>0</v>
      </c>
      <c r="C339">
        <f t="shared" si="5"/>
        <v>0</v>
      </c>
    </row>
    <row r="340" spans="1:3" x14ac:dyDescent="0.3">
      <c r="A340" s="11">
        <v>45263</v>
      </c>
      <c r="B340">
        <v>0</v>
      </c>
      <c r="C340">
        <f t="shared" si="5"/>
        <v>0</v>
      </c>
    </row>
    <row r="341" spans="1:3" x14ac:dyDescent="0.3">
      <c r="A341" s="11">
        <v>45264</v>
      </c>
      <c r="B341">
        <v>0</v>
      </c>
      <c r="C341">
        <f t="shared" si="5"/>
        <v>0</v>
      </c>
    </row>
    <row r="342" spans="1:3" x14ac:dyDescent="0.3">
      <c r="A342" s="11">
        <v>45265</v>
      </c>
      <c r="B342">
        <v>0</v>
      </c>
      <c r="C342">
        <f t="shared" si="5"/>
        <v>0</v>
      </c>
    </row>
    <row r="343" spans="1:3" x14ac:dyDescent="0.3">
      <c r="A343" s="11">
        <v>45266</v>
      </c>
      <c r="B343">
        <v>0</v>
      </c>
      <c r="C343">
        <f t="shared" si="5"/>
        <v>0</v>
      </c>
    </row>
    <row r="344" spans="1:3" x14ac:dyDescent="0.3">
      <c r="A344" s="11">
        <v>45267</v>
      </c>
      <c r="B344">
        <v>0</v>
      </c>
      <c r="C344">
        <f t="shared" si="5"/>
        <v>0</v>
      </c>
    </row>
    <row r="345" spans="1:3" x14ac:dyDescent="0.3">
      <c r="A345" s="11">
        <v>45268</v>
      </c>
      <c r="B345">
        <v>0</v>
      </c>
      <c r="C345">
        <f t="shared" si="5"/>
        <v>0</v>
      </c>
    </row>
    <row r="346" spans="1:3" x14ac:dyDescent="0.3">
      <c r="A346" s="11">
        <v>45269</v>
      </c>
      <c r="B346">
        <v>0</v>
      </c>
      <c r="C346">
        <f t="shared" si="5"/>
        <v>0</v>
      </c>
    </row>
    <row r="347" spans="1:3" x14ac:dyDescent="0.3">
      <c r="A347" s="11">
        <v>45270</v>
      </c>
      <c r="B347">
        <v>0</v>
      </c>
      <c r="C347">
        <f t="shared" si="5"/>
        <v>0</v>
      </c>
    </row>
    <row r="348" spans="1:3" x14ac:dyDescent="0.3">
      <c r="A348" s="11">
        <v>45271</v>
      </c>
      <c r="B348">
        <v>0</v>
      </c>
      <c r="C348">
        <f t="shared" si="5"/>
        <v>0</v>
      </c>
    </row>
    <row r="349" spans="1:3" x14ac:dyDescent="0.3">
      <c r="A349" s="11">
        <v>45272</v>
      </c>
      <c r="B349">
        <v>0</v>
      </c>
      <c r="C349">
        <f t="shared" si="5"/>
        <v>0</v>
      </c>
    </row>
    <row r="350" spans="1:3" x14ac:dyDescent="0.3">
      <c r="A350" s="11">
        <v>45273</v>
      </c>
      <c r="B350">
        <v>0</v>
      </c>
      <c r="C350">
        <f t="shared" si="5"/>
        <v>0</v>
      </c>
    </row>
    <row r="351" spans="1:3" x14ac:dyDescent="0.3">
      <c r="A351" s="11">
        <v>45274</v>
      </c>
      <c r="B351">
        <v>0</v>
      </c>
      <c r="C351">
        <f t="shared" si="5"/>
        <v>0</v>
      </c>
    </row>
    <row r="352" spans="1:3" x14ac:dyDescent="0.3">
      <c r="A352" s="11">
        <v>45275</v>
      </c>
      <c r="B352">
        <v>0</v>
      </c>
      <c r="C352">
        <f t="shared" si="5"/>
        <v>0</v>
      </c>
    </row>
    <row r="353" spans="1:3" x14ac:dyDescent="0.3">
      <c r="A353" s="11">
        <v>45276</v>
      </c>
      <c r="B353">
        <v>0</v>
      </c>
      <c r="C353">
        <f t="shared" si="5"/>
        <v>0</v>
      </c>
    </row>
    <row r="354" spans="1:3" x14ac:dyDescent="0.3">
      <c r="A354" s="11">
        <v>45277</v>
      </c>
      <c r="B354">
        <v>0</v>
      </c>
      <c r="C354">
        <f t="shared" si="5"/>
        <v>0</v>
      </c>
    </row>
    <row r="355" spans="1:3" x14ac:dyDescent="0.3">
      <c r="A355" s="11">
        <v>45278</v>
      </c>
      <c r="B355">
        <v>0</v>
      </c>
      <c r="C355">
        <f t="shared" si="5"/>
        <v>0</v>
      </c>
    </row>
    <row r="356" spans="1:3" x14ac:dyDescent="0.3">
      <c r="A356" s="11">
        <v>45279</v>
      </c>
      <c r="B356">
        <v>0</v>
      </c>
      <c r="C356">
        <f t="shared" si="5"/>
        <v>0</v>
      </c>
    </row>
    <row r="357" spans="1:3" x14ac:dyDescent="0.3">
      <c r="A357" s="11">
        <v>45280</v>
      </c>
      <c r="B357">
        <v>0</v>
      </c>
      <c r="C357">
        <f t="shared" si="5"/>
        <v>0</v>
      </c>
    </row>
    <row r="358" spans="1:3" x14ac:dyDescent="0.3">
      <c r="A358" s="11">
        <v>45281</v>
      </c>
      <c r="B358">
        <v>0</v>
      </c>
      <c r="C358">
        <f t="shared" si="5"/>
        <v>0</v>
      </c>
    </row>
    <row r="359" spans="1:3" x14ac:dyDescent="0.3">
      <c r="A359" s="11">
        <v>45282</v>
      </c>
      <c r="B359">
        <v>0</v>
      </c>
      <c r="C359">
        <f t="shared" si="5"/>
        <v>0</v>
      </c>
    </row>
    <row r="360" spans="1:3" x14ac:dyDescent="0.3">
      <c r="A360" s="11">
        <v>45283</v>
      </c>
      <c r="B360">
        <v>0</v>
      </c>
      <c r="C360">
        <f t="shared" si="5"/>
        <v>0</v>
      </c>
    </row>
    <row r="361" spans="1:3" x14ac:dyDescent="0.3">
      <c r="A361" s="11">
        <v>45284</v>
      </c>
      <c r="B361">
        <v>0</v>
      </c>
      <c r="C361">
        <f t="shared" si="5"/>
        <v>0</v>
      </c>
    </row>
    <row r="362" spans="1:3" x14ac:dyDescent="0.3">
      <c r="A362" s="11">
        <v>45285</v>
      </c>
      <c r="B362">
        <v>0</v>
      </c>
      <c r="C362">
        <f t="shared" si="5"/>
        <v>0</v>
      </c>
    </row>
    <row r="363" spans="1:3" x14ac:dyDescent="0.3">
      <c r="A363" s="11">
        <v>45286</v>
      </c>
      <c r="B363">
        <v>0</v>
      </c>
      <c r="C363">
        <f t="shared" si="5"/>
        <v>0</v>
      </c>
    </row>
    <row r="364" spans="1:3" x14ac:dyDescent="0.3">
      <c r="A364" s="11">
        <v>45287</v>
      </c>
      <c r="B364">
        <v>0</v>
      </c>
      <c r="C364">
        <f t="shared" si="5"/>
        <v>0</v>
      </c>
    </row>
    <row r="365" spans="1:3" x14ac:dyDescent="0.3">
      <c r="A365" s="11">
        <v>45288</v>
      </c>
      <c r="B365">
        <v>0</v>
      </c>
      <c r="C365">
        <f t="shared" si="5"/>
        <v>0</v>
      </c>
    </row>
    <row r="366" spans="1:3" x14ac:dyDescent="0.3">
      <c r="A366" s="11">
        <v>45289</v>
      </c>
      <c r="B366">
        <v>0</v>
      </c>
      <c r="C366">
        <f t="shared" si="5"/>
        <v>0</v>
      </c>
    </row>
    <row r="367" spans="1:3" x14ac:dyDescent="0.3">
      <c r="A367" s="11">
        <v>45290</v>
      </c>
      <c r="B367">
        <v>0</v>
      </c>
      <c r="C367">
        <f t="shared" si="5"/>
        <v>0</v>
      </c>
    </row>
    <row r="368" spans="1:3" x14ac:dyDescent="0.3">
      <c r="A368" s="11">
        <v>45291</v>
      </c>
      <c r="B368">
        <v>0</v>
      </c>
      <c r="C368">
        <f t="shared" si="5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68"/>
  <sheetViews>
    <sheetView topLeftCell="A342" workbookViewId="0">
      <selection activeCell="F382" sqref="F382"/>
    </sheetView>
  </sheetViews>
  <sheetFormatPr defaultRowHeight="14.4" x14ac:dyDescent="0.3"/>
  <cols>
    <col min="2" max="2" width="12.6640625" bestFit="1" customWidth="1"/>
  </cols>
  <sheetData>
    <row r="1" spans="1:9" s="13" customFormat="1" ht="28.8" x14ac:dyDescent="0.3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I1" s="13" t="s">
        <v>6</v>
      </c>
    </row>
    <row r="2" spans="1:9" x14ac:dyDescent="0.3">
      <c r="A2" t="s">
        <v>5</v>
      </c>
      <c r="B2" t="str">
        <f>"12/31/2022 00:00"</f>
        <v>12/31/2022 00:00</v>
      </c>
      <c r="D2" t="s">
        <v>21</v>
      </c>
      <c r="I2">
        <f t="shared" ref="I2:I65" si="0">IF(C2 = "---",0,IF(C2 &lt;= 0,0,C2*1.9835))</f>
        <v>0</v>
      </c>
    </row>
    <row r="3" spans="1:9" x14ac:dyDescent="0.3">
      <c r="A3" t="s">
        <v>5</v>
      </c>
      <c r="B3" t="str">
        <f>"01/01/2023 00:00"</f>
        <v>01/01/2023 00:00</v>
      </c>
      <c r="D3" t="s">
        <v>21</v>
      </c>
      <c r="I3">
        <f t="shared" si="0"/>
        <v>0</v>
      </c>
    </row>
    <row r="4" spans="1:9" x14ac:dyDescent="0.3">
      <c r="A4" t="s">
        <v>5</v>
      </c>
      <c r="B4" t="str">
        <f>"01/02/2023 00:00"</f>
        <v>01/02/2023 00:00</v>
      </c>
      <c r="D4" t="s">
        <v>21</v>
      </c>
      <c r="I4">
        <f t="shared" si="0"/>
        <v>0</v>
      </c>
    </row>
    <row r="5" spans="1:9" x14ac:dyDescent="0.3">
      <c r="A5" t="s">
        <v>5</v>
      </c>
      <c r="B5" t="str">
        <f>"01/03/2023 00:00"</f>
        <v>01/03/2023 00:00</v>
      </c>
      <c r="D5" t="s">
        <v>21</v>
      </c>
      <c r="I5">
        <f t="shared" si="0"/>
        <v>0</v>
      </c>
    </row>
    <row r="6" spans="1:9" x14ac:dyDescent="0.3">
      <c r="A6" t="s">
        <v>5</v>
      </c>
      <c r="B6" t="str">
        <f>"01/04/2023 00:00"</f>
        <v>01/04/2023 00:00</v>
      </c>
      <c r="D6" t="s">
        <v>21</v>
      </c>
      <c r="I6">
        <f t="shared" si="0"/>
        <v>0</v>
      </c>
    </row>
    <row r="7" spans="1:9" x14ac:dyDescent="0.3">
      <c r="A7" t="s">
        <v>5</v>
      </c>
      <c r="B7" t="str">
        <f>"01/05/2023 00:00"</f>
        <v>01/05/2023 00:00</v>
      </c>
      <c r="D7" t="s">
        <v>21</v>
      </c>
      <c r="I7">
        <f t="shared" si="0"/>
        <v>0</v>
      </c>
    </row>
    <row r="8" spans="1:9" x14ac:dyDescent="0.3">
      <c r="A8" t="s">
        <v>5</v>
      </c>
      <c r="B8" t="str">
        <f>"01/06/2023 00:00"</f>
        <v>01/06/2023 00:00</v>
      </c>
      <c r="D8" t="s">
        <v>21</v>
      </c>
      <c r="I8">
        <f t="shared" si="0"/>
        <v>0</v>
      </c>
    </row>
    <row r="9" spans="1:9" x14ac:dyDescent="0.3">
      <c r="A9" t="s">
        <v>5</v>
      </c>
      <c r="B9" t="str">
        <f>"01/07/2023 00:00"</f>
        <v>01/07/2023 00:00</v>
      </c>
      <c r="D9" t="s">
        <v>21</v>
      </c>
      <c r="I9">
        <f t="shared" si="0"/>
        <v>0</v>
      </c>
    </row>
    <row r="10" spans="1:9" x14ac:dyDescent="0.3">
      <c r="A10" t="s">
        <v>5</v>
      </c>
      <c r="B10" t="str">
        <f>"01/08/2023 00:00"</f>
        <v>01/08/2023 00:00</v>
      </c>
      <c r="D10" t="s">
        <v>21</v>
      </c>
      <c r="I10">
        <f t="shared" si="0"/>
        <v>0</v>
      </c>
    </row>
    <row r="11" spans="1:9" x14ac:dyDescent="0.3">
      <c r="A11" t="s">
        <v>5</v>
      </c>
      <c r="B11" t="str">
        <f>"01/09/2023 00:00"</f>
        <v>01/09/2023 00:00</v>
      </c>
      <c r="D11" t="s">
        <v>21</v>
      </c>
      <c r="I11">
        <f t="shared" si="0"/>
        <v>0</v>
      </c>
    </row>
    <row r="12" spans="1:9" x14ac:dyDescent="0.3">
      <c r="A12" t="s">
        <v>5</v>
      </c>
      <c r="B12" t="str">
        <f>"01/10/2023 00:00"</f>
        <v>01/10/2023 00:00</v>
      </c>
      <c r="D12" t="s">
        <v>21</v>
      </c>
      <c r="I12">
        <f t="shared" si="0"/>
        <v>0</v>
      </c>
    </row>
    <row r="13" spans="1:9" x14ac:dyDescent="0.3">
      <c r="A13" t="s">
        <v>5</v>
      </c>
      <c r="B13" t="str">
        <f>"01/11/2023 00:00"</f>
        <v>01/11/2023 00:00</v>
      </c>
      <c r="D13" t="s">
        <v>21</v>
      </c>
      <c r="I13">
        <f t="shared" si="0"/>
        <v>0</v>
      </c>
    </row>
    <row r="14" spans="1:9" x14ac:dyDescent="0.3">
      <c r="A14" t="s">
        <v>5</v>
      </c>
      <c r="B14" t="str">
        <f>"01/12/2023 00:00"</f>
        <v>01/12/2023 00:00</v>
      </c>
      <c r="D14" t="s">
        <v>21</v>
      </c>
      <c r="I14">
        <f t="shared" si="0"/>
        <v>0</v>
      </c>
    </row>
    <row r="15" spans="1:9" x14ac:dyDescent="0.3">
      <c r="A15" t="s">
        <v>5</v>
      </c>
      <c r="B15" t="str">
        <f>"01/13/2023 00:00"</f>
        <v>01/13/2023 00:00</v>
      </c>
      <c r="D15" t="s">
        <v>21</v>
      </c>
      <c r="I15">
        <f t="shared" si="0"/>
        <v>0</v>
      </c>
    </row>
    <row r="16" spans="1:9" x14ac:dyDescent="0.3">
      <c r="A16" t="s">
        <v>5</v>
      </c>
      <c r="B16" t="str">
        <f>"01/14/2023 00:00"</f>
        <v>01/14/2023 00:00</v>
      </c>
      <c r="D16" t="s">
        <v>21</v>
      </c>
      <c r="I16">
        <f t="shared" si="0"/>
        <v>0</v>
      </c>
    </row>
    <row r="17" spans="1:9" x14ac:dyDescent="0.3">
      <c r="A17" t="s">
        <v>5</v>
      </c>
      <c r="B17" t="str">
        <f>"01/15/2023 00:00"</f>
        <v>01/15/2023 00:00</v>
      </c>
      <c r="D17" t="s">
        <v>21</v>
      </c>
      <c r="I17">
        <f t="shared" si="0"/>
        <v>0</v>
      </c>
    </row>
    <row r="18" spans="1:9" x14ac:dyDescent="0.3">
      <c r="A18" t="s">
        <v>5</v>
      </c>
      <c r="B18" t="str">
        <f>"01/16/2023 00:00"</f>
        <v>01/16/2023 00:00</v>
      </c>
      <c r="D18" t="s">
        <v>21</v>
      </c>
      <c r="I18">
        <f t="shared" si="0"/>
        <v>0</v>
      </c>
    </row>
    <row r="19" spans="1:9" x14ac:dyDescent="0.3">
      <c r="A19" t="s">
        <v>5</v>
      </c>
      <c r="B19" t="str">
        <f>"01/17/2023 00:00"</f>
        <v>01/17/2023 00:00</v>
      </c>
      <c r="D19" t="s">
        <v>21</v>
      </c>
      <c r="I19">
        <f t="shared" si="0"/>
        <v>0</v>
      </c>
    </row>
    <row r="20" spans="1:9" x14ac:dyDescent="0.3">
      <c r="A20" t="s">
        <v>5</v>
      </c>
      <c r="B20" t="str">
        <f>"01/18/2023 00:00"</f>
        <v>01/18/2023 00:00</v>
      </c>
      <c r="D20" t="s">
        <v>21</v>
      </c>
      <c r="I20">
        <f t="shared" si="0"/>
        <v>0</v>
      </c>
    </row>
    <row r="21" spans="1:9" x14ac:dyDescent="0.3">
      <c r="A21" t="s">
        <v>5</v>
      </c>
      <c r="B21" t="str">
        <f>"01/19/2023 00:00"</f>
        <v>01/19/2023 00:00</v>
      </c>
      <c r="D21" t="s">
        <v>21</v>
      </c>
      <c r="I21">
        <f t="shared" si="0"/>
        <v>0</v>
      </c>
    </row>
    <row r="22" spans="1:9" x14ac:dyDescent="0.3">
      <c r="A22" t="s">
        <v>5</v>
      </c>
      <c r="B22" t="str">
        <f>"01/20/2023 00:00"</f>
        <v>01/20/2023 00:00</v>
      </c>
      <c r="D22" t="s">
        <v>21</v>
      </c>
      <c r="I22">
        <f t="shared" si="0"/>
        <v>0</v>
      </c>
    </row>
    <row r="23" spans="1:9" x14ac:dyDescent="0.3">
      <c r="A23" t="s">
        <v>5</v>
      </c>
      <c r="B23" t="str">
        <f>"01/21/2023 00:00"</f>
        <v>01/21/2023 00:00</v>
      </c>
      <c r="D23" t="s">
        <v>21</v>
      </c>
      <c r="I23">
        <f t="shared" si="0"/>
        <v>0</v>
      </c>
    </row>
    <row r="24" spans="1:9" x14ac:dyDescent="0.3">
      <c r="A24" t="s">
        <v>5</v>
      </c>
      <c r="B24" t="str">
        <f>"01/22/2023 00:00"</f>
        <v>01/22/2023 00:00</v>
      </c>
      <c r="D24" t="s">
        <v>21</v>
      </c>
      <c r="I24">
        <f t="shared" si="0"/>
        <v>0</v>
      </c>
    </row>
    <row r="25" spans="1:9" x14ac:dyDescent="0.3">
      <c r="A25" t="s">
        <v>5</v>
      </c>
      <c r="B25" t="str">
        <f>"01/23/2023 00:00"</f>
        <v>01/23/2023 00:00</v>
      </c>
      <c r="D25" t="s">
        <v>21</v>
      </c>
      <c r="I25">
        <f t="shared" si="0"/>
        <v>0</v>
      </c>
    </row>
    <row r="26" spans="1:9" x14ac:dyDescent="0.3">
      <c r="A26" t="s">
        <v>5</v>
      </c>
      <c r="B26" t="str">
        <f>"01/24/2023 00:00"</f>
        <v>01/24/2023 00:00</v>
      </c>
      <c r="D26" t="s">
        <v>21</v>
      </c>
      <c r="I26">
        <f t="shared" si="0"/>
        <v>0</v>
      </c>
    </row>
    <row r="27" spans="1:9" x14ac:dyDescent="0.3">
      <c r="A27" t="s">
        <v>5</v>
      </c>
      <c r="B27" t="str">
        <f>"01/25/2023 00:00"</f>
        <v>01/25/2023 00:00</v>
      </c>
      <c r="D27" t="s">
        <v>21</v>
      </c>
      <c r="I27">
        <f t="shared" si="0"/>
        <v>0</v>
      </c>
    </row>
    <row r="28" spans="1:9" x14ac:dyDescent="0.3">
      <c r="A28" t="s">
        <v>5</v>
      </c>
      <c r="B28" t="str">
        <f>"01/26/2023 00:00"</f>
        <v>01/26/2023 00:00</v>
      </c>
      <c r="D28" t="s">
        <v>21</v>
      </c>
      <c r="I28">
        <f t="shared" si="0"/>
        <v>0</v>
      </c>
    </row>
    <row r="29" spans="1:9" x14ac:dyDescent="0.3">
      <c r="A29" t="s">
        <v>5</v>
      </c>
      <c r="B29" t="str">
        <f>"01/27/2023 00:00"</f>
        <v>01/27/2023 00:00</v>
      </c>
      <c r="D29" t="s">
        <v>21</v>
      </c>
      <c r="I29">
        <f t="shared" si="0"/>
        <v>0</v>
      </c>
    </row>
    <row r="30" spans="1:9" x14ac:dyDescent="0.3">
      <c r="A30" t="s">
        <v>5</v>
      </c>
      <c r="B30" t="str">
        <f>"01/28/2023 00:00"</f>
        <v>01/28/2023 00:00</v>
      </c>
      <c r="D30" t="s">
        <v>21</v>
      </c>
      <c r="I30">
        <f t="shared" si="0"/>
        <v>0</v>
      </c>
    </row>
    <row r="31" spans="1:9" x14ac:dyDescent="0.3">
      <c r="A31" t="s">
        <v>5</v>
      </c>
      <c r="B31" t="str">
        <f>"01/29/2023 00:00"</f>
        <v>01/29/2023 00:00</v>
      </c>
      <c r="D31" t="s">
        <v>21</v>
      </c>
      <c r="I31">
        <f t="shared" si="0"/>
        <v>0</v>
      </c>
    </row>
    <row r="32" spans="1:9" x14ac:dyDescent="0.3">
      <c r="A32" t="s">
        <v>5</v>
      </c>
      <c r="B32" t="str">
        <f>"01/30/2023 00:00"</f>
        <v>01/30/2023 00:00</v>
      </c>
      <c r="D32" t="s">
        <v>21</v>
      </c>
      <c r="I32">
        <f t="shared" si="0"/>
        <v>0</v>
      </c>
    </row>
    <row r="33" spans="1:9" x14ac:dyDescent="0.3">
      <c r="A33" t="s">
        <v>5</v>
      </c>
      <c r="B33" t="str">
        <f>"01/31/2023 00:00"</f>
        <v>01/31/2023 00:00</v>
      </c>
      <c r="D33" t="s">
        <v>21</v>
      </c>
      <c r="I33">
        <f t="shared" si="0"/>
        <v>0</v>
      </c>
    </row>
    <row r="34" spans="1:9" x14ac:dyDescent="0.3">
      <c r="A34" t="s">
        <v>5</v>
      </c>
      <c r="B34" t="str">
        <f>"02/01/2023 00:00"</f>
        <v>02/01/2023 00:00</v>
      </c>
      <c r="D34" t="s">
        <v>21</v>
      </c>
      <c r="I34">
        <f t="shared" si="0"/>
        <v>0</v>
      </c>
    </row>
    <row r="35" spans="1:9" x14ac:dyDescent="0.3">
      <c r="A35" t="s">
        <v>5</v>
      </c>
      <c r="B35" t="str">
        <f>"02/02/2023 00:00"</f>
        <v>02/02/2023 00:00</v>
      </c>
      <c r="D35" t="s">
        <v>21</v>
      </c>
      <c r="I35">
        <f t="shared" si="0"/>
        <v>0</v>
      </c>
    </row>
    <row r="36" spans="1:9" x14ac:dyDescent="0.3">
      <c r="A36" t="s">
        <v>5</v>
      </c>
      <c r="B36" t="str">
        <f>"02/03/2023 00:00"</f>
        <v>02/03/2023 00:00</v>
      </c>
      <c r="D36" t="s">
        <v>21</v>
      </c>
      <c r="I36">
        <f t="shared" si="0"/>
        <v>0</v>
      </c>
    </row>
    <row r="37" spans="1:9" x14ac:dyDescent="0.3">
      <c r="A37" t="s">
        <v>5</v>
      </c>
      <c r="B37" t="str">
        <f>"02/04/2023 00:00"</f>
        <v>02/04/2023 00:00</v>
      </c>
      <c r="D37" t="s">
        <v>21</v>
      </c>
      <c r="I37">
        <f t="shared" si="0"/>
        <v>0</v>
      </c>
    </row>
    <row r="38" spans="1:9" x14ac:dyDescent="0.3">
      <c r="A38" t="s">
        <v>5</v>
      </c>
      <c r="B38" t="str">
        <f>"02/05/2023 00:00"</f>
        <v>02/05/2023 00:00</v>
      </c>
      <c r="D38" t="s">
        <v>21</v>
      </c>
      <c r="I38">
        <f t="shared" si="0"/>
        <v>0</v>
      </c>
    </row>
    <row r="39" spans="1:9" x14ac:dyDescent="0.3">
      <c r="A39" t="s">
        <v>5</v>
      </c>
      <c r="B39" t="str">
        <f>"02/06/2023 00:00"</f>
        <v>02/06/2023 00:00</v>
      </c>
      <c r="D39" t="s">
        <v>21</v>
      </c>
      <c r="I39">
        <f t="shared" si="0"/>
        <v>0</v>
      </c>
    </row>
    <row r="40" spans="1:9" x14ac:dyDescent="0.3">
      <c r="A40" t="s">
        <v>5</v>
      </c>
      <c r="B40" t="str">
        <f>"02/07/2023 00:00"</f>
        <v>02/07/2023 00:00</v>
      </c>
      <c r="D40" t="s">
        <v>21</v>
      </c>
      <c r="I40">
        <f t="shared" si="0"/>
        <v>0</v>
      </c>
    </row>
    <row r="41" spans="1:9" x14ac:dyDescent="0.3">
      <c r="A41" t="s">
        <v>5</v>
      </c>
      <c r="B41" t="str">
        <f>"02/08/2023 00:00"</f>
        <v>02/08/2023 00:00</v>
      </c>
      <c r="D41" t="s">
        <v>21</v>
      </c>
      <c r="I41">
        <f t="shared" si="0"/>
        <v>0</v>
      </c>
    </row>
    <row r="42" spans="1:9" x14ac:dyDescent="0.3">
      <c r="A42" t="s">
        <v>5</v>
      </c>
      <c r="B42" t="str">
        <f>"02/09/2023 00:00"</f>
        <v>02/09/2023 00:00</v>
      </c>
      <c r="D42" t="s">
        <v>21</v>
      </c>
      <c r="I42">
        <f t="shared" si="0"/>
        <v>0</v>
      </c>
    </row>
    <row r="43" spans="1:9" x14ac:dyDescent="0.3">
      <c r="A43" t="s">
        <v>5</v>
      </c>
      <c r="B43" t="str">
        <f>"02/10/2023 00:00"</f>
        <v>02/10/2023 00:00</v>
      </c>
      <c r="D43" t="s">
        <v>21</v>
      </c>
      <c r="I43">
        <f t="shared" si="0"/>
        <v>0</v>
      </c>
    </row>
    <row r="44" spans="1:9" x14ac:dyDescent="0.3">
      <c r="A44" t="s">
        <v>5</v>
      </c>
      <c r="B44" t="str">
        <f>"02/11/2023 00:00"</f>
        <v>02/11/2023 00:00</v>
      </c>
      <c r="D44" t="s">
        <v>21</v>
      </c>
      <c r="I44">
        <f t="shared" si="0"/>
        <v>0</v>
      </c>
    </row>
    <row r="45" spans="1:9" x14ac:dyDescent="0.3">
      <c r="A45" t="s">
        <v>5</v>
      </c>
      <c r="B45" t="str">
        <f>"02/12/2023 00:00"</f>
        <v>02/12/2023 00:00</v>
      </c>
      <c r="D45" t="s">
        <v>21</v>
      </c>
      <c r="I45">
        <f t="shared" si="0"/>
        <v>0</v>
      </c>
    </row>
    <row r="46" spans="1:9" x14ac:dyDescent="0.3">
      <c r="A46" t="s">
        <v>5</v>
      </c>
      <c r="B46" t="str">
        <f>"02/13/2023 00:00"</f>
        <v>02/13/2023 00:00</v>
      </c>
      <c r="D46" t="s">
        <v>21</v>
      </c>
      <c r="I46">
        <f t="shared" si="0"/>
        <v>0</v>
      </c>
    </row>
    <row r="47" spans="1:9" x14ac:dyDescent="0.3">
      <c r="A47" t="s">
        <v>5</v>
      </c>
      <c r="B47" t="str">
        <f>"02/14/2023 00:00"</f>
        <v>02/14/2023 00:00</v>
      </c>
      <c r="D47" t="s">
        <v>21</v>
      </c>
      <c r="I47">
        <f t="shared" si="0"/>
        <v>0</v>
      </c>
    </row>
    <row r="48" spans="1:9" x14ac:dyDescent="0.3">
      <c r="A48" t="s">
        <v>5</v>
      </c>
      <c r="B48" t="str">
        <f>"02/15/2023 00:00"</f>
        <v>02/15/2023 00:00</v>
      </c>
      <c r="D48" t="s">
        <v>21</v>
      </c>
      <c r="I48">
        <f t="shared" si="0"/>
        <v>0</v>
      </c>
    </row>
    <row r="49" spans="1:9" x14ac:dyDescent="0.3">
      <c r="A49" t="s">
        <v>5</v>
      </c>
      <c r="B49" t="str">
        <f>"02/16/2023 00:00"</f>
        <v>02/16/2023 00:00</v>
      </c>
      <c r="D49" t="s">
        <v>21</v>
      </c>
      <c r="I49">
        <f t="shared" si="0"/>
        <v>0</v>
      </c>
    </row>
    <row r="50" spans="1:9" x14ac:dyDescent="0.3">
      <c r="A50" t="s">
        <v>5</v>
      </c>
      <c r="B50" t="str">
        <f>"02/17/2023 00:00"</f>
        <v>02/17/2023 00:00</v>
      </c>
      <c r="D50" t="s">
        <v>21</v>
      </c>
      <c r="I50">
        <f t="shared" si="0"/>
        <v>0</v>
      </c>
    </row>
    <row r="51" spans="1:9" x14ac:dyDescent="0.3">
      <c r="A51" t="s">
        <v>5</v>
      </c>
      <c r="B51" t="str">
        <f>"02/18/2023 00:00"</f>
        <v>02/18/2023 00:00</v>
      </c>
      <c r="D51" t="s">
        <v>21</v>
      </c>
      <c r="I51">
        <f t="shared" si="0"/>
        <v>0</v>
      </c>
    </row>
    <row r="52" spans="1:9" x14ac:dyDescent="0.3">
      <c r="A52" t="s">
        <v>5</v>
      </c>
      <c r="B52" t="str">
        <f>"02/19/2023 00:00"</f>
        <v>02/19/2023 00:00</v>
      </c>
      <c r="D52" t="s">
        <v>21</v>
      </c>
      <c r="I52">
        <f t="shared" si="0"/>
        <v>0</v>
      </c>
    </row>
    <row r="53" spans="1:9" x14ac:dyDescent="0.3">
      <c r="A53" t="s">
        <v>5</v>
      </c>
      <c r="B53" t="str">
        <f>"02/20/2023 00:00"</f>
        <v>02/20/2023 00:00</v>
      </c>
      <c r="D53" t="s">
        <v>21</v>
      </c>
      <c r="I53">
        <f t="shared" si="0"/>
        <v>0</v>
      </c>
    </row>
    <row r="54" spans="1:9" x14ac:dyDescent="0.3">
      <c r="A54" t="s">
        <v>5</v>
      </c>
      <c r="B54" t="str">
        <f>"02/21/2023 00:00"</f>
        <v>02/21/2023 00:00</v>
      </c>
      <c r="D54" t="s">
        <v>21</v>
      </c>
      <c r="I54">
        <f t="shared" si="0"/>
        <v>0</v>
      </c>
    </row>
    <row r="55" spans="1:9" x14ac:dyDescent="0.3">
      <c r="A55" t="s">
        <v>5</v>
      </c>
      <c r="B55" t="str">
        <f>"02/22/2023 00:00"</f>
        <v>02/22/2023 00:00</v>
      </c>
      <c r="D55" t="s">
        <v>21</v>
      </c>
      <c r="I55">
        <f t="shared" si="0"/>
        <v>0</v>
      </c>
    </row>
    <row r="56" spans="1:9" x14ac:dyDescent="0.3">
      <c r="A56" t="s">
        <v>5</v>
      </c>
      <c r="B56" t="str">
        <f>"02/23/2023 00:00"</f>
        <v>02/23/2023 00:00</v>
      </c>
      <c r="D56" t="s">
        <v>21</v>
      </c>
      <c r="I56">
        <f t="shared" si="0"/>
        <v>0</v>
      </c>
    </row>
    <row r="57" spans="1:9" x14ac:dyDescent="0.3">
      <c r="A57" t="s">
        <v>5</v>
      </c>
      <c r="B57" t="str">
        <f>"02/24/2023 00:00"</f>
        <v>02/24/2023 00:00</v>
      </c>
      <c r="D57" t="s">
        <v>21</v>
      </c>
      <c r="I57">
        <f t="shared" si="0"/>
        <v>0</v>
      </c>
    </row>
    <row r="58" spans="1:9" x14ac:dyDescent="0.3">
      <c r="A58" t="s">
        <v>5</v>
      </c>
      <c r="B58" t="str">
        <f>"02/25/2023 00:00"</f>
        <v>02/25/2023 00:00</v>
      </c>
      <c r="D58" t="s">
        <v>21</v>
      </c>
      <c r="I58">
        <f t="shared" si="0"/>
        <v>0</v>
      </c>
    </row>
    <row r="59" spans="1:9" x14ac:dyDescent="0.3">
      <c r="A59" t="s">
        <v>5</v>
      </c>
      <c r="B59" t="str">
        <f>"02/26/2023 00:00"</f>
        <v>02/26/2023 00:00</v>
      </c>
      <c r="D59" t="s">
        <v>21</v>
      </c>
      <c r="I59">
        <f t="shared" si="0"/>
        <v>0</v>
      </c>
    </row>
    <row r="60" spans="1:9" x14ac:dyDescent="0.3">
      <c r="A60" t="s">
        <v>5</v>
      </c>
      <c r="B60" t="str">
        <f>"02/27/2023 00:00"</f>
        <v>02/27/2023 00:00</v>
      </c>
      <c r="D60" t="s">
        <v>21</v>
      </c>
      <c r="I60">
        <f t="shared" si="0"/>
        <v>0</v>
      </c>
    </row>
    <row r="61" spans="1:9" x14ac:dyDescent="0.3">
      <c r="A61" t="s">
        <v>5</v>
      </c>
      <c r="B61" t="str">
        <f>"02/28/2023 00:00"</f>
        <v>02/28/2023 00:00</v>
      </c>
      <c r="D61" t="s">
        <v>21</v>
      </c>
      <c r="I61">
        <f t="shared" si="0"/>
        <v>0</v>
      </c>
    </row>
    <row r="62" spans="1:9" x14ac:dyDescent="0.3">
      <c r="A62" t="s">
        <v>5</v>
      </c>
      <c r="B62" t="str">
        <f>"03/01/2023 00:00"</f>
        <v>03/01/2023 00:00</v>
      </c>
      <c r="D62" t="s">
        <v>21</v>
      </c>
      <c r="I62">
        <f t="shared" si="0"/>
        <v>0</v>
      </c>
    </row>
    <row r="63" spans="1:9" x14ac:dyDescent="0.3">
      <c r="A63" t="s">
        <v>5</v>
      </c>
      <c r="B63" t="str">
        <f>"03/02/2023 00:00"</f>
        <v>03/02/2023 00:00</v>
      </c>
      <c r="D63" t="s">
        <v>21</v>
      </c>
      <c r="I63">
        <f t="shared" si="0"/>
        <v>0</v>
      </c>
    </row>
    <row r="64" spans="1:9" x14ac:dyDescent="0.3">
      <c r="A64" t="s">
        <v>5</v>
      </c>
      <c r="B64" t="str">
        <f>"03/03/2023 00:00"</f>
        <v>03/03/2023 00:00</v>
      </c>
      <c r="D64" t="s">
        <v>21</v>
      </c>
      <c r="I64">
        <f t="shared" si="0"/>
        <v>0</v>
      </c>
    </row>
    <row r="65" spans="1:9" x14ac:dyDescent="0.3">
      <c r="A65" t="s">
        <v>5</v>
      </c>
      <c r="B65" t="str">
        <f>"03/04/2023 00:00"</f>
        <v>03/04/2023 00:00</v>
      </c>
      <c r="D65" t="s">
        <v>21</v>
      </c>
      <c r="I65">
        <f t="shared" si="0"/>
        <v>0</v>
      </c>
    </row>
    <row r="66" spans="1:9" x14ac:dyDescent="0.3">
      <c r="A66" t="s">
        <v>5</v>
      </c>
      <c r="B66" t="str">
        <f>"03/05/2023 00:00"</f>
        <v>03/05/2023 00:00</v>
      </c>
      <c r="D66" t="s">
        <v>21</v>
      </c>
      <c r="I66">
        <f t="shared" ref="I66:I129" si="1">IF(C66 = "---",0,IF(C66 &lt;= 0,0,C66*1.9835))</f>
        <v>0</v>
      </c>
    </row>
    <row r="67" spans="1:9" x14ac:dyDescent="0.3">
      <c r="A67" t="s">
        <v>5</v>
      </c>
      <c r="B67" t="str">
        <f>"03/06/2023 00:00"</f>
        <v>03/06/2023 00:00</v>
      </c>
      <c r="D67" t="s">
        <v>21</v>
      </c>
      <c r="I67">
        <f t="shared" si="1"/>
        <v>0</v>
      </c>
    </row>
    <row r="68" spans="1:9" x14ac:dyDescent="0.3">
      <c r="A68" t="s">
        <v>5</v>
      </c>
      <c r="B68" t="str">
        <f>"03/07/2023 00:00"</f>
        <v>03/07/2023 00:00</v>
      </c>
      <c r="D68" t="s">
        <v>21</v>
      </c>
      <c r="I68">
        <f t="shared" si="1"/>
        <v>0</v>
      </c>
    </row>
    <row r="69" spans="1:9" x14ac:dyDescent="0.3">
      <c r="A69" t="s">
        <v>5</v>
      </c>
      <c r="B69" t="str">
        <f>"03/08/2023 00:00"</f>
        <v>03/08/2023 00:00</v>
      </c>
      <c r="D69" t="s">
        <v>21</v>
      </c>
      <c r="I69">
        <f t="shared" si="1"/>
        <v>0</v>
      </c>
    </row>
    <row r="70" spans="1:9" x14ac:dyDescent="0.3">
      <c r="A70" t="s">
        <v>5</v>
      </c>
      <c r="B70" t="str">
        <f>"03/09/2023 00:00"</f>
        <v>03/09/2023 00:00</v>
      </c>
      <c r="D70" t="s">
        <v>21</v>
      </c>
      <c r="I70">
        <f t="shared" si="1"/>
        <v>0</v>
      </c>
    </row>
    <row r="71" spans="1:9" x14ac:dyDescent="0.3">
      <c r="A71" t="s">
        <v>5</v>
      </c>
      <c r="B71" t="str">
        <f>"03/10/2023 00:00"</f>
        <v>03/10/2023 00:00</v>
      </c>
      <c r="D71" t="s">
        <v>21</v>
      </c>
      <c r="I71">
        <f t="shared" si="1"/>
        <v>0</v>
      </c>
    </row>
    <row r="72" spans="1:9" x14ac:dyDescent="0.3">
      <c r="A72" t="s">
        <v>5</v>
      </c>
      <c r="B72" t="str">
        <f>"03/11/2023 00:00"</f>
        <v>03/11/2023 00:00</v>
      </c>
      <c r="D72" t="s">
        <v>21</v>
      </c>
      <c r="I72">
        <f t="shared" si="1"/>
        <v>0</v>
      </c>
    </row>
    <row r="73" spans="1:9" x14ac:dyDescent="0.3">
      <c r="A73" t="s">
        <v>5</v>
      </c>
      <c r="B73" t="str">
        <f>"03/12/2023 00:00"</f>
        <v>03/12/2023 00:00</v>
      </c>
      <c r="D73" t="s">
        <v>21</v>
      </c>
      <c r="I73">
        <f t="shared" si="1"/>
        <v>0</v>
      </c>
    </row>
    <row r="74" spans="1:9" x14ac:dyDescent="0.3">
      <c r="A74" t="s">
        <v>5</v>
      </c>
      <c r="B74" t="str">
        <f>"03/13/2023 00:00"</f>
        <v>03/13/2023 00:00</v>
      </c>
      <c r="D74" t="s">
        <v>21</v>
      </c>
      <c r="I74">
        <f t="shared" si="1"/>
        <v>0</v>
      </c>
    </row>
    <row r="75" spans="1:9" x14ac:dyDescent="0.3">
      <c r="A75" t="s">
        <v>5</v>
      </c>
      <c r="B75" t="str">
        <f>"03/14/2023 00:00"</f>
        <v>03/14/2023 00:00</v>
      </c>
      <c r="D75" t="s">
        <v>21</v>
      </c>
      <c r="I75">
        <f t="shared" si="1"/>
        <v>0</v>
      </c>
    </row>
    <row r="76" spans="1:9" x14ac:dyDescent="0.3">
      <c r="A76" t="s">
        <v>5</v>
      </c>
      <c r="B76" t="str">
        <f>"03/15/2023 00:00"</f>
        <v>03/15/2023 00:00</v>
      </c>
      <c r="D76" t="s">
        <v>21</v>
      </c>
      <c r="I76">
        <f t="shared" si="1"/>
        <v>0</v>
      </c>
    </row>
    <row r="77" spans="1:9" x14ac:dyDescent="0.3">
      <c r="A77" t="s">
        <v>5</v>
      </c>
      <c r="B77" t="str">
        <f>"03/16/2023 00:00"</f>
        <v>03/16/2023 00:00</v>
      </c>
      <c r="D77" t="s">
        <v>21</v>
      </c>
      <c r="I77">
        <f t="shared" si="1"/>
        <v>0</v>
      </c>
    </row>
    <row r="78" spans="1:9" x14ac:dyDescent="0.3">
      <c r="A78" t="s">
        <v>5</v>
      </c>
      <c r="B78" t="str">
        <f>"03/17/2023 00:00"</f>
        <v>03/17/2023 00:00</v>
      </c>
      <c r="D78" t="s">
        <v>21</v>
      </c>
      <c r="I78">
        <f t="shared" si="1"/>
        <v>0</v>
      </c>
    </row>
    <row r="79" spans="1:9" x14ac:dyDescent="0.3">
      <c r="A79" t="s">
        <v>5</v>
      </c>
      <c r="B79" t="str">
        <f>"03/18/2023 00:00"</f>
        <v>03/18/2023 00:00</v>
      </c>
      <c r="D79" t="s">
        <v>21</v>
      </c>
      <c r="I79">
        <f t="shared" si="1"/>
        <v>0</v>
      </c>
    </row>
    <row r="80" spans="1:9" x14ac:dyDescent="0.3">
      <c r="A80" t="s">
        <v>5</v>
      </c>
      <c r="B80" t="str">
        <f>"03/19/2023 00:00"</f>
        <v>03/19/2023 00:00</v>
      </c>
      <c r="D80" t="s">
        <v>21</v>
      </c>
      <c r="I80">
        <f t="shared" si="1"/>
        <v>0</v>
      </c>
    </row>
    <row r="81" spans="1:9" x14ac:dyDescent="0.3">
      <c r="A81" t="s">
        <v>5</v>
      </c>
      <c r="B81" t="str">
        <f>"03/20/2023 00:00"</f>
        <v>03/20/2023 00:00</v>
      </c>
      <c r="D81" t="s">
        <v>21</v>
      </c>
      <c r="I81">
        <f t="shared" si="1"/>
        <v>0</v>
      </c>
    </row>
    <row r="82" spans="1:9" x14ac:dyDescent="0.3">
      <c r="A82" t="s">
        <v>5</v>
      </c>
      <c r="B82" t="str">
        <f>"03/21/2023 00:00"</f>
        <v>03/21/2023 00:00</v>
      </c>
      <c r="D82" t="s">
        <v>21</v>
      </c>
      <c r="I82">
        <f t="shared" si="1"/>
        <v>0</v>
      </c>
    </row>
    <row r="83" spans="1:9" x14ac:dyDescent="0.3">
      <c r="A83" t="s">
        <v>5</v>
      </c>
      <c r="B83" t="str">
        <f>"03/22/2023 00:00"</f>
        <v>03/22/2023 00:00</v>
      </c>
      <c r="D83" t="s">
        <v>21</v>
      </c>
      <c r="I83">
        <f t="shared" si="1"/>
        <v>0</v>
      </c>
    </row>
    <row r="84" spans="1:9" x14ac:dyDescent="0.3">
      <c r="A84" t="s">
        <v>5</v>
      </c>
      <c r="B84" t="str">
        <f>"03/23/2023 00:00"</f>
        <v>03/23/2023 00:00</v>
      </c>
      <c r="D84" t="s">
        <v>21</v>
      </c>
      <c r="I84">
        <f t="shared" si="1"/>
        <v>0</v>
      </c>
    </row>
    <row r="85" spans="1:9" x14ac:dyDescent="0.3">
      <c r="A85" t="s">
        <v>5</v>
      </c>
      <c r="B85" t="str">
        <f>"03/24/2023 00:00"</f>
        <v>03/24/2023 00:00</v>
      </c>
      <c r="D85" t="s">
        <v>21</v>
      </c>
      <c r="I85">
        <f t="shared" si="1"/>
        <v>0</v>
      </c>
    </row>
    <row r="86" spans="1:9" x14ac:dyDescent="0.3">
      <c r="A86" t="s">
        <v>5</v>
      </c>
      <c r="B86" t="str">
        <f>"03/25/2023 00:00"</f>
        <v>03/25/2023 00:00</v>
      </c>
      <c r="D86" t="s">
        <v>21</v>
      </c>
      <c r="I86">
        <f t="shared" si="1"/>
        <v>0</v>
      </c>
    </row>
    <row r="87" spans="1:9" x14ac:dyDescent="0.3">
      <c r="A87" t="s">
        <v>5</v>
      </c>
      <c r="B87" t="str">
        <f>"03/26/2023 00:00"</f>
        <v>03/26/2023 00:00</v>
      </c>
      <c r="D87" t="s">
        <v>21</v>
      </c>
      <c r="I87">
        <f t="shared" si="1"/>
        <v>0</v>
      </c>
    </row>
    <row r="88" spans="1:9" x14ac:dyDescent="0.3">
      <c r="A88" t="s">
        <v>5</v>
      </c>
      <c r="B88" t="str">
        <f>"03/27/2023 00:00"</f>
        <v>03/27/2023 00:00</v>
      </c>
      <c r="D88" t="s">
        <v>21</v>
      </c>
      <c r="I88">
        <f t="shared" si="1"/>
        <v>0</v>
      </c>
    </row>
    <row r="89" spans="1:9" x14ac:dyDescent="0.3">
      <c r="A89" t="s">
        <v>5</v>
      </c>
      <c r="B89" t="str">
        <f>"03/28/2023 00:00"</f>
        <v>03/28/2023 00:00</v>
      </c>
      <c r="D89" t="s">
        <v>21</v>
      </c>
      <c r="I89">
        <f t="shared" si="1"/>
        <v>0</v>
      </c>
    </row>
    <row r="90" spans="1:9" x14ac:dyDescent="0.3">
      <c r="A90" t="s">
        <v>5</v>
      </c>
      <c r="B90" t="str">
        <f>"03/29/2023 00:00"</f>
        <v>03/29/2023 00:00</v>
      </c>
      <c r="D90" t="s">
        <v>21</v>
      </c>
      <c r="I90">
        <f t="shared" si="1"/>
        <v>0</v>
      </c>
    </row>
    <row r="91" spans="1:9" x14ac:dyDescent="0.3">
      <c r="A91" t="s">
        <v>5</v>
      </c>
      <c r="B91" t="str">
        <f>"03/30/2023 00:00"</f>
        <v>03/30/2023 00:00</v>
      </c>
      <c r="D91" t="s">
        <v>21</v>
      </c>
      <c r="I91">
        <f t="shared" si="1"/>
        <v>0</v>
      </c>
    </row>
    <row r="92" spans="1:9" x14ac:dyDescent="0.3">
      <c r="A92" t="s">
        <v>5</v>
      </c>
      <c r="B92" t="str">
        <f>"03/31/2023 00:00"</f>
        <v>03/31/2023 00:00</v>
      </c>
      <c r="D92" t="s">
        <v>21</v>
      </c>
      <c r="I92">
        <f t="shared" si="1"/>
        <v>0</v>
      </c>
    </row>
    <row r="93" spans="1:9" x14ac:dyDescent="0.3">
      <c r="A93" t="s">
        <v>5</v>
      </c>
      <c r="B93" t="str">
        <f>"04/01/2023 00:00"</f>
        <v>04/01/2023 00:00</v>
      </c>
      <c r="D93" t="s">
        <v>21</v>
      </c>
      <c r="I93">
        <f t="shared" si="1"/>
        <v>0</v>
      </c>
    </row>
    <row r="94" spans="1:9" x14ac:dyDescent="0.3">
      <c r="A94" t="s">
        <v>5</v>
      </c>
      <c r="B94" t="str">
        <f>"04/02/2023 00:00"</f>
        <v>04/02/2023 00:00</v>
      </c>
      <c r="D94" t="s">
        <v>21</v>
      </c>
      <c r="I94">
        <f t="shared" si="1"/>
        <v>0</v>
      </c>
    </row>
    <row r="95" spans="1:9" x14ac:dyDescent="0.3">
      <c r="A95" t="s">
        <v>5</v>
      </c>
      <c r="B95" t="str">
        <f>"04/03/2023 00:00"</f>
        <v>04/03/2023 00:00</v>
      </c>
      <c r="D95" t="s">
        <v>21</v>
      </c>
      <c r="I95">
        <f t="shared" si="1"/>
        <v>0</v>
      </c>
    </row>
    <row r="96" spans="1:9" x14ac:dyDescent="0.3">
      <c r="A96" t="s">
        <v>5</v>
      </c>
      <c r="B96" t="str">
        <f>"04/04/2023 00:00"</f>
        <v>04/04/2023 00:00</v>
      </c>
      <c r="D96" t="s">
        <v>21</v>
      </c>
      <c r="I96">
        <f t="shared" si="1"/>
        <v>0</v>
      </c>
    </row>
    <row r="97" spans="1:9" x14ac:dyDescent="0.3">
      <c r="A97" t="s">
        <v>5</v>
      </c>
      <c r="B97" t="str">
        <f>"04/05/2023 00:00"</f>
        <v>04/05/2023 00:00</v>
      </c>
      <c r="D97" t="s">
        <v>21</v>
      </c>
      <c r="I97">
        <f t="shared" si="1"/>
        <v>0</v>
      </c>
    </row>
    <row r="98" spans="1:9" x14ac:dyDescent="0.3">
      <c r="A98" t="s">
        <v>5</v>
      </c>
      <c r="B98" t="str">
        <f>"04/06/2023 00:00"</f>
        <v>04/06/2023 00:00</v>
      </c>
      <c r="D98" t="s">
        <v>21</v>
      </c>
      <c r="I98">
        <f t="shared" si="1"/>
        <v>0</v>
      </c>
    </row>
    <row r="99" spans="1:9" x14ac:dyDescent="0.3">
      <c r="A99" t="s">
        <v>5</v>
      </c>
      <c r="B99" t="str">
        <f>"04/07/2023 00:00"</f>
        <v>04/07/2023 00:00</v>
      </c>
      <c r="D99" t="s">
        <v>21</v>
      </c>
      <c r="I99">
        <f t="shared" si="1"/>
        <v>0</v>
      </c>
    </row>
    <row r="100" spans="1:9" x14ac:dyDescent="0.3">
      <c r="A100" t="s">
        <v>5</v>
      </c>
      <c r="B100" t="str">
        <f>"04/08/2023 00:00"</f>
        <v>04/08/2023 00:00</v>
      </c>
      <c r="D100" t="s">
        <v>21</v>
      </c>
      <c r="I100">
        <f t="shared" si="1"/>
        <v>0</v>
      </c>
    </row>
    <row r="101" spans="1:9" x14ac:dyDescent="0.3">
      <c r="A101" t="s">
        <v>5</v>
      </c>
      <c r="B101" t="str">
        <f>"04/09/2023 00:00"</f>
        <v>04/09/2023 00:00</v>
      </c>
      <c r="D101" t="s">
        <v>21</v>
      </c>
      <c r="I101">
        <f t="shared" si="1"/>
        <v>0</v>
      </c>
    </row>
    <row r="102" spans="1:9" x14ac:dyDescent="0.3">
      <c r="A102" t="s">
        <v>5</v>
      </c>
      <c r="B102" t="str">
        <f>"04/10/2023 00:00"</f>
        <v>04/10/2023 00:00</v>
      </c>
      <c r="D102" t="s">
        <v>21</v>
      </c>
      <c r="I102">
        <f t="shared" si="1"/>
        <v>0</v>
      </c>
    </row>
    <row r="103" spans="1:9" x14ac:dyDescent="0.3">
      <c r="A103" t="s">
        <v>5</v>
      </c>
      <c r="B103" t="str">
        <f>"04/11/2023 00:00"</f>
        <v>04/11/2023 00:00</v>
      </c>
      <c r="D103" t="s">
        <v>21</v>
      </c>
      <c r="I103">
        <f t="shared" si="1"/>
        <v>0</v>
      </c>
    </row>
    <row r="104" spans="1:9" x14ac:dyDescent="0.3">
      <c r="A104" t="s">
        <v>5</v>
      </c>
      <c r="B104" t="str">
        <f>"04/12/2023 00:00"</f>
        <v>04/12/2023 00:00</v>
      </c>
      <c r="D104" t="s">
        <v>21</v>
      </c>
      <c r="I104">
        <f t="shared" si="1"/>
        <v>0</v>
      </c>
    </row>
    <row r="105" spans="1:9" x14ac:dyDescent="0.3">
      <c r="A105" t="s">
        <v>5</v>
      </c>
      <c r="B105" t="str">
        <f>"04/13/2023 00:00"</f>
        <v>04/13/2023 00:00</v>
      </c>
      <c r="D105" t="s">
        <v>21</v>
      </c>
      <c r="I105">
        <f t="shared" si="1"/>
        <v>0</v>
      </c>
    </row>
    <row r="106" spans="1:9" x14ac:dyDescent="0.3">
      <c r="A106" t="s">
        <v>5</v>
      </c>
      <c r="B106" t="str">
        <f>"04/14/2023 00:00"</f>
        <v>04/14/2023 00:00</v>
      </c>
      <c r="D106" t="s">
        <v>21</v>
      </c>
      <c r="I106">
        <f t="shared" si="1"/>
        <v>0</v>
      </c>
    </row>
    <row r="107" spans="1:9" x14ac:dyDescent="0.3">
      <c r="A107" t="s">
        <v>5</v>
      </c>
      <c r="B107" t="str">
        <f>"04/15/2023 00:00"</f>
        <v>04/15/2023 00:00</v>
      </c>
      <c r="D107" t="s">
        <v>21</v>
      </c>
      <c r="I107">
        <f t="shared" si="1"/>
        <v>0</v>
      </c>
    </row>
    <row r="108" spans="1:9" x14ac:dyDescent="0.3">
      <c r="A108" t="s">
        <v>5</v>
      </c>
      <c r="B108" t="str">
        <f>"04/16/2023 00:00"</f>
        <v>04/16/2023 00:00</v>
      </c>
      <c r="D108" t="s">
        <v>21</v>
      </c>
      <c r="I108">
        <f t="shared" si="1"/>
        <v>0</v>
      </c>
    </row>
    <row r="109" spans="1:9" x14ac:dyDescent="0.3">
      <c r="A109" t="s">
        <v>5</v>
      </c>
      <c r="B109" t="str">
        <f>"04/17/2023 00:00"</f>
        <v>04/17/2023 00:00</v>
      </c>
      <c r="D109" t="s">
        <v>21</v>
      </c>
      <c r="E109" t="s">
        <v>22</v>
      </c>
      <c r="F109" t="s">
        <v>23</v>
      </c>
      <c r="G109" t="str">
        <f t="shared" ref="G109:G122" si="2">"05/01/2023 09:58"</f>
        <v>05/01/2023 09:58</v>
      </c>
      <c r="I109">
        <f t="shared" si="1"/>
        <v>0</v>
      </c>
    </row>
    <row r="110" spans="1:9" x14ac:dyDescent="0.3">
      <c r="A110" t="s">
        <v>5</v>
      </c>
      <c r="B110" t="str">
        <f>"04/18/2023 00:00"</f>
        <v>04/18/2023 00:00</v>
      </c>
      <c r="D110" t="s">
        <v>21</v>
      </c>
      <c r="E110" t="s">
        <v>22</v>
      </c>
      <c r="F110" t="s">
        <v>23</v>
      </c>
      <c r="G110" t="str">
        <f t="shared" si="2"/>
        <v>05/01/2023 09:58</v>
      </c>
      <c r="I110">
        <f t="shared" si="1"/>
        <v>0</v>
      </c>
    </row>
    <row r="111" spans="1:9" x14ac:dyDescent="0.3">
      <c r="A111" t="s">
        <v>5</v>
      </c>
      <c r="B111" t="str">
        <f>"04/19/2023 00:00"</f>
        <v>04/19/2023 00:00</v>
      </c>
      <c r="D111" t="s">
        <v>21</v>
      </c>
      <c r="E111" t="s">
        <v>22</v>
      </c>
      <c r="F111" t="s">
        <v>23</v>
      </c>
      <c r="G111" t="str">
        <f t="shared" si="2"/>
        <v>05/01/2023 09:58</v>
      </c>
      <c r="I111">
        <f t="shared" si="1"/>
        <v>0</v>
      </c>
    </row>
    <row r="112" spans="1:9" x14ac:dyDescent="0.3">
      <c r="A112" t="s">
        <v>5</v>
      </c>
      <c r="B112" t="str">
        <f>"04/20/2023 00:00"</f>
        <v>04/20/2023 00:00</v>
      </c>
      <c r="D112" t="s">
        <v>21</v>
      </c>
      <c r="E112" t="s">
        <v>22</v>
      </c>
      <c r="F112" t="s">
        <v>23</v>
      </c>
      <c r="G112" t="str">
        <f t="shared" si="2"/>
        <v>05/01/2023 09:58</v>
      </c>
      <c r="I112">
        <f t="shared" si="1"/>
        <v>0</v>
      </c>
    </row>
    <row r="113" spans="1:9" x14ac:dyDescent="0.3">
      <c r="A113" t="s">
        <v>5</v>
      </c>
      <c r="B113" t="str">
        <f>"04/21/2023 00:00"</f>
        <v>04/21/2023 00:00</v>
      </c>
      <c r="D113" t="s">
        <v>21</v>
      </c>
      <c r="E113" t="s">
        <v>22</v>
      </c>
      <c r="F113" t="s">
        <v>23</v>
      </c>
      <c r="G113" t="str">
        <f t="shared" si="2"/>
        <v>05/01/2023 09:58</v>
      </c>
      <c r="I113">
        <f t="shared" si="1"/>
        <v>0</v>
      </c>
    </row>
    <row r="114" spans="1:9" x14ac:dyDescent="0.3">
      <c r="A114" t="s">
        <v>5</v>
      </c>
      <c r="B114" t="str">
        <f>"04/22/2023 00:00"</f>
        <v>04/22/2023 00:00</v>
      </c>
      <c r="D114" t="s">
        <v>21</v>
      </c>
      <c r="E114" t="s">
        <v>22</v>
      </c>
      <c r="F114" t="s">
        <v>23</v>
      </c>
      <c r="G114" t="str">
        <f t="shared" si="2"/>
        <v>05/01/2023 09:58</v>
      </c>
      <c r="I114">
        <f t="shared" si="1"/>
        <v>0</v>
      </c>
    </row>
    <row r="115" spans="1:9" x14ac:dyDescent="0.3">
      <c r="A115" t="s">
        <v>5</v>
      </c>
      <c r="B115" t="str">
        <f>"04/23/2023 00:00"</f>
        <v>04/23/2023 00:00</v>
      </c>
      <c r="D115" t="s">
        <v>21</v>
      </c>
      <c r="E115" t="s">
        <v>22</v>
      </c>
      <c r="F115" t="s">
        <v>23</v>
      </c>
      <c r="G115" t="str">
        <f t="shared" si="2"/>
        <v>05/01/2023 09:58</v>
      </c>
      <c r="I115">
        <f t="shared" si="1"/>
        <v>0</v>
      </c>
    </row>
    <row r="116" spans="1:9" x14ac:dyDescent="0.3">
      <c r="A116" t="s">
        <v>5</v>
      </c>
      <c r="B116" t="str">
        <f>"04/24/2023 00:00"</f>
        <v>04/24/2023 00:00</v>
      </c>
      <c r="D116" t="s">
        <v>21</v>
      </c>
      <c r="E116" t="s">
        <v>22</v>
      </c>
      <c r="F116" t="s">
        <v>23</v>
      </c>
      <c r="G116" t="str">
        <f t="shared" si="2"/>
        <v>05/01/2023 09:58</v>
      </c>
      <c r="I116">
        <f t="shared" si="1"/>
        <v>0</v>
      </c>
    </row>
    <row r="117" spans="1:9" x14ac:dyDescent="0.3">
      <c r="A117" t="s">
        <v>5</v>
      </c>
      <c r="B117" t="str">
        <f>"04/25/2023 00:00"</f>
        <v>04/25/2023 00:00</v>
      </c>
      <c r="D117" t="s">
        <v>21</v>
      </c>
      <c r="E117" t="s">
        <v>22</v>
      </c>
      <c r="F117" t="s">
        <v>23</v>
      </c>
      <c r="G117" t="str">
        <f t="shared" si="2"/>
        <v>05/01/2023 09:58</v>
      </c>
      <c r="I117">
        <f t="shared" si="1"/>
        <v>0</v>
      </c>
    </row>
    <row r="118" spans="1:9" x14ac:dyDescent="0.3">
      <c r="A118" t="s">
        <v>5</v>
      </c>
      <c r="B118" t="str">
        <f>"04/26/2023 00:00"</f>
        <v>04/26/2023 00:00</v>
      </c>
      <c r="D118" t="s">
        <v>21</v>
      </c>
      <c r="E118" t="s">
        <v>22</v>
      </c>
      <c r="F118" t="s">
        <v>23</v>
      </c>
      <c r="G118" t="str">
        <f t="shared" si="2"/>
        <v>05/01/2023 09:58</v>
      </c>
      <c r="I118">
        <f t="shared" si="1"/>
        <v>0</v>
      </c>
    </row>
    <row r="119" spans="1:9" x14ac:dyDescent="0.3">
      <c r="A119" t="s">
        <v>5</v>
      </c>
      <c r="B119" t="str">
        <f>"04/27/2023 00:00"</f>
        <v>04/27/2023 00:00</v>
      </c>
      <c r="D119" t="s">
        <v>21</v>
      </c>
      <c r="E119" t="s">
        <v>22</v>
      </c>
      <c r="F119" t="s">
        <v>23</v>
      </c>
      <c r="G119" t="str">
        <f t="shared" si="2"/>
        <v>05/01/2023 09:58</v>
      </c>
      <c r="I119">
        <f t="shared" si="1"/>
        <v>0</v>
      </c>
    </row>
    <row r="120" spans="1:9" x14ac:dyDescent="0.3">
      <c r="A120" t="s">
        <v>5</v>
      </c>
      <c r="B120" t="str">
        <f>"04/28/2023 00:00"</f>
        <v>04/28/2023 00:00</v>
      </c>
      <c r="D120" t="s">
        <v>21</v>
      </c>
      <c r="E120" t="s">
        <v>22</v>
      </c>
      <c r="F120" t="s">
        <v>23</v>
      </c>
      <c r="G120" t="str">
        <f t="shared" si="2"/>
        <v>05/01/2023 09:58</v>
      </c>
      <c r="I120">
        <f t="shared" si="1"/>
        <v>0</v>
      </c>
    </row>
    <row r="121" spans="1:9" x14ac:dyDescent="0.3">
      <c r="A121" t="s">
        <v>5</v>
      </c>
      <c r="B121" t="str">
        <f>"04/29/2023 00:00"</f>
        <v>04/29/2023 00:00</v>
      </c>
      <c r="D121" t="s">
        <v>21</v>
      </c>
      <c r="E121" t="s">
        <v>22</v>
      </c>
      <c r="F121" t="s">
        <v>23</v>
      </c>
      <c r="G121" t="str">
        <f t="shared" si="2"/>
        <v>05/01/2023 09:58</v>
      </c>
      <c r="I121">
        <f t="shared" si="1"/>
        <v>0</v>
      </c>
    </row>
    <row r="122" spans="1:9" x14ac:dyDescent="0.3">
      <c r="A122" t="s">
        <v>5</v>
      </c>
      <c r="B122" t="str">
        <f>"04/30/2023 00:00"</f>
        <v>04/30/2023 00:00</v>
      </c>
      <c r="D122" t="s">
        <v>21</v>
      </c>
      <c r="E122" t="s">
        <v>22</v>
      </c>
      <c r="F122" t="s">
        <v>24</v>
      </c>
      <c r="G122" t="str">
        <f t="shared" si="2"/>
        <v>05/01/2023 09:58</v>
      </c>
      <c r="I122">
        <f t="shared" si="1"/>
        <v>0</v>
      </c>
    </row>
    <row r="123" spans="1:9" x14ac:dyDescent="0.3">
      <c r="A123" t="s">
        <v>5</v>
      </c>
      <c r="B123" t="str">
        <f>"05/01/2023 00:00"</f>
        <v>05/01/2023 00:00</v>
      </c>
      <c r="C123">
        <v>11.5</v>
      </c>
      <c r="D123" t="s">
        <v>21</v>
      </c>
      <c r="E123" t="s">
        <v>22</v>
      </c>
      <c r="G123" t="str">
        <f>"05/02/2023 00:40"</f>
        <v>05/02/2023 00:40</v>
      </c>
      <c r="I123">
        <f t="shared" si="1"/>
        <v>22.81025</v>
      </c>
    </row>
    <row r="124" spans="1:9" x14ac:dyDescent="0.3">
      <c r="A124" t="s">
        <v>5</v>
      </c>
      <c r="B124" t="str">
        <f>"05/02/2023 00:00"</f>
        <v>05/02/2023 00:00</v>
      </c>
      <c r="C124">
        <v>20.399999999999999</v>
      </c>
      <c r="D124" t="s">
        <v>21</v>
      </c>
      <c r="E124" t="s">
        <v>22</v>
      </c>
      <c r="G124" t="str">
        <f>"05/03/2023 00:40"</f>
        <v>05/03/2023 00:40</v>
      </c>
      <c r="I124">
        <f t="shared" si="1"/>
        <v>40.4634</v>
      </c>
    </row>
    <row r="125" spans="1:9" x14ac:dyDescent="0.3">
      <c r="A125" t="s">
        <v>5</v>
      </c>
      <c r="B125" t="str">
        <f>"05/03/2023 00:00"</f>
        <v>05/03/2023 00:00</v>
      </c>
      <c r="C125">
        <v>21</v>
      </c>
      <c r="D125" t="s">
        <v>21</v>
      </c>
      <c r="E125" t="s">
        <v>22</v>
      </c>
      <c r="G125" t="str">
        <f>"05/04/2023 00:40"</f>
        <v>05/04/2023 00:40</v>
      </c>
      <c r="I125">
        <f t="shared" si="1"/>
        <v>41.653500000000001</v>
      </c>
    </row>
    <row r="126" spans="1:9" x14ac:dyDescent="0.3">
      <c r="A126" t="s">
        <v>5</v>
      </c>
      <c r="B126" t="str">
        <f>"05/04/2023 00:00"</f>
        <v>05/04/2023 00:00</v>
      </c>
      <c r="C126">
        <v>21.2</v>
      </c>
      <c r="D126" t="s">
        <v>21</v>
      </c>
      <c r="E126" t="s">
        <v>22</v>
      </c>
      <c r="G126" t="str">
        <f>"05/05/2023 00:40"</f>
        <v>05/05/2023 00:40</v>
      </c>
      <c r="I126">
        <f t="shared" si="1"/>
        <v>42.050199999999997</v>
      </c>
    </row>
    <row r="127" spans="1:9" x14ac:dyDescent="0.3">
      <c r="A127" t="s">
        <v>5</v>
      </c>
      <c r="B127" t="str">
        <f>"05/05/2023 00:00"</f>
        <v>05/05/2023 00:00</v>
      </c>
      <c r="C127">
        <v>20</v>
      </c>
      <c r="D127" t="s">
        <v>21</v>
      </c>
      <c r="E127" t="s">
        <v>22</v>
      </c>
      <c r="G127" t="str">
        <f>"05/06/2023 00:40"</f>
        <v>05/06/2023 00:40</v>
      </c>
      <c r="I127">
        <f t="shared" si="1"/>
        <v>39.67</v>
      </c>
    </row>
    <row r="128" spans="1:9" x14ac:dyDescent="0.3">
      <c r="A128" t="s">
        <v>5</v>
      </c>
      <c r="B128" t="str">
        <f>"05/06/2023 00:00"</f>
        <v>05/06/2023 00:00</v>
      </c>
      <c r="C128">
        <v>20</v>
      </c>
      <c r="D128" t="s">
        <v>21</v>
      </c>
      <c r="E128" t="s">
        <v>22</v>
      </c>
      <c r="G128" t="str">
        <f>"05/07/2023 00:39"</f>
        <v>05/07/2023 00:39</v>
      </c>
      <c r="I128">
        <f t="shared" si="1"/>
        <v>39.67</v>
      </c>
    </row>
    <row r="129" spans="1:9" x14ac:dyDescent="0.3">
      <c r="A129" t="s">
        <v>5</v>
      </c>
      <c r="B129" t="str">
        <f>"05/07/2023 00:00"</f>
        <v>05/07/2023 00:00</v>
      </c>
      <c r="C129">
        <v>22.6</v>
      </c>
      <c r="D129" t="s">
        <v>21</v>
      </c>
      <c r="E129" t="s">
        <v>22</v>
      </c>
      <c r="G129" t="str">
        <f>"05/08/2023 00:40"</f>
        <v>05/08/2023 00:40</v>
      </c>
      <c r="I129">
        <f t="shared" si="1"/>
        <v>44.827100000000002</v>
      </c>
    </row>
    <row r="130" spans="1:9" x14ac:dyDescent="0.3">
      <c r="A130" t="s">
        <v>5</v>
      </c>
      <c r="B130" t="str">
        <f>"05/08/2023 00:00"</f>
        <v>05/08/2023 00:00</v>
      </c>
      <c r="C130">
        <v>23.5</v>
      </c>
      <c r="D130" t="s">
        <v>21</v>
      </c>
      <c r="E130" t="s">
        <v>22</v>
      </c>
      <c r="G130" t="str">
        <f>"05/09/2023 00:40"</f>
        <v>05/09/2023 00:40</v>
      </c>
      <c r="I130">
        <f t="shared" ref="I130:I193" si="3">IF(C130 = "---",0,IF(C130 &lt;= 0,0,C130*1.9835))</f>
        <v>46.612250000000003</v>
      </c>
    </row>
    <row r="131" spans="1:9" x14ac:dyDescent="0.3">
      <c r="A131" t="s">
        <v>5</v>
      </c>
      <c r="B131" t="str">
        <f>"05/09/2023 00:00"</f>
        <v>05/09/2023 00:00</v>
      </c>
      <c r="C131">
        <v>16.8</v>
      </c>
      <c r="D131" t="s">
        <v>21</v>
      </c>
      <c r="E131" t="s">
        <v>22</v>
      </c>
      <c r="G131" t="str">
        <f>"05/10/2023 00:40"</f>
        <v>05/10/2023 00:40</v>
      </c>
      <c r="I131">
        <f t="shared" si="3"/>
        <v>33.322800000000001</v>
      </c>
    </row>
    <row r="132" spans="1:9" x14ac:dyDescent="0.3">
      <c r="A132" t="s">
        <v>5</v>
      </c>
      <c r="B132" t="str">
        <f>"05/10/2023 00:00"</f>
        <v>05/10/2023 00:00</v>
      </c>
      <c r="C132">
        <v>17.100000000000001</v>
      </c>
      <c r="D132" t="s">
        <v>21</v>
      </c>
      <c r="E132" t="s">
        <v>22</v>
      </c>
      <c r="G132" t="str">
        <f>"05/11/2023 00:39"</f>
        <v>05/11/2023 00:39</v>
      </c>
      <c r="I132">
        <f t="shared" si="3"/>
        <v>33.917850000000001</v>
      </c>
    </row>
    <row r="133" spans="1:9" x14ac:dyDescent="0.3">
      <c r="A133" t="s">
        <v>5</v>
      </c>
      <c r="B133" t="str">
        <f>"05/11/2023 00:00"</f>
        <v>05/11/2023 00:00</v>
      </c>
      <c r="C133">
        <v>22.9</v>
      </c>
      <c r="D133" t="s">
        <v>21</v>
      </c>
      <c r="E133" t="s">
        <v>22</v>
      </c>
      <c r="G133" t="str">
        <f>"05/12/2023 00:40"</f>
        <v>05/12/2023 00:40</v>
      </c>
      <c r="I133">
        <f t="shared" si="3"/>
        <v>45.422149999999995</v>
      </c>
    </row>
    <row r="134" spans="1:9" x14ac:dyDescent="0.3">
      <c r="A134" t="s">
        <v>5</v>
      </c>
      <c r="B134" t="str">
        <f>"05/12/2023 00:00"</f>
        <v>05/12/2023 00:00</v>
      </c>
      <c r="C134">
        <v>12.3</v>
      </c>
      <c r="D134" t="s">
        <v>21</v>
      </c>
      <c r="E134" t="s">
        <v>22</v>
      </c>
      <c r="G134" t="str">
        <f>"05/13/2023 00:40"</f>
        <v>05/13/2023 00:40</v>
      </c>
      <c r="I134">
        <f t="shared" si="3"/>
        <v>24.397050000000004</v>
      </c>
    </row>
    <row r="135" spans="1:9" x14ac:dyDescent="0.3">
      <c r="A135" t="s">
        <v>5</v>
      </c>
      <c r="B135" t="str">
        <f>"05/13/2023 00:00"</f>
        <v>05/13/2023 00:00</v>
      </c>
      <c r="C135">
        <v>6.09</v>
      </c>
      <c r="D135" t="s">
        <v>21</v>
      </c>
      <c r="E135" t="s">
        <v>22</v>
      </c>
      <c r="G135" t="str">
        <f>"05/14/2023 00:40"</f>
        <v>05/14/2023 00:40</v>
      </c>
      <c r="I135">
        <f t="shared" si="3"/>
        <v>12.079515000000001</v>
      </c>
    </row>
    <row r="136" spans="1:9" x14ac:dyDescent="0.3">
      <c r="A136" t="s">
        <v>5</v>
      </c>
      <c r="B136" t="str">
        <f>"05/14/2023 00:00"</f>
        <v>05/14/2023 00:00</v>
      </c>
      <c r="C136">
        <v>3.02</v>
      </c>
      <c r="D136" t="s">
        <v>21</v>
      </c>
      <c r="E136" t="s">
        <v>22</v>
      </c>
      <c r="G136" t="str">
        <f>"05/15/2023 00:39"</f>
        <v>05/15/2023 00:39</v>
      </c>
      <c r="I136">
        <f t="shared" si="3"/>
        <v>5.99017</v>
      </c>
    </row>
    <row r="137" spans="1:9" x14ac:dyDescent="0.3">
      <c r="A137" t="s">
        <v>5</v>
      </c>
      <c r="B137" t="str">
        <f>"05/15/2023 00:00"</f>
        <v>05/15/2023 00:00</v>
      </c>
      <c r="C137">
        <v>7.99</v>
      </c>
      <c r="D137" t="s">
        <v>21</v>
      </c>
      <c r="E137" t="s">
        <v>22</v>
      </c>
      <c r="G137" t="str">
        <f>"05/16/2023 00:40"</f>
        <v>05/16/2023 00:40</v>
      </c>
      <c r="I137">
        <f t="shared" si="3"/>
        <v>15.848165000000002</v>
      </c>
    </row>
    <row r="138" spans="1:9" x14ac:dyDescent="0.3">
      <c r="A138" t="s">
        <v>5</v>
      </c>
      <c r="B138" t="str">
        <f>"05/16/2023 00:00"</f>
        <v>05/16/2023 00:00</v>
      </c>
      <c r="C138">
        <v>15.4</v>
      </c>
      <c r="D138" t="s">
        <v>21</v>
      </c>
      <c r="E138" t="s">
        <v>22</v>
      </c>
      <c r="G138" t="str">
        <f>"05/17/2023 00:40"</f>
        <v>05/17/2023 00:40</v>
      </c>
      <c r="I138">
        <f t="shared" si="3"/>
        <v>30.5459</v>
      </c>
    </row>
    <row r="139" spans="1:9" x14ac:dyDescent="0.3">
      <c r="A139" t="s">
        <v>5</v>
      </c>
      <c r="B139" t="str">
        <f>"05/17/2023 00:00"</f>
        <v>05/17/2023 00:00</v>
      </c>
      <c r="C139">
        <v>13.5</v>
      </c>
      <c r="D139" t="s">
        <v>21</v>
      </c>
      <c r="E139" t="s">
        <v>22</v>
      </c>
      <c r="G139" t="str">
        <f>"05/18/2023 00:40"</f>
        <v>05/18/2023 00:40</v>
      </c>
      <c r="I139">
        <f t="shared" si="3"/>
        <v>26.777250000000002</v>
      </c>
    </row>
    <row r="140" spans="1:9" x14ac:dyDescent="0.3">
      <c r="A140" t="s">
        <v>5</v>
      </c>
      <c r="B140" t="str">
        <f>"05/18/2023 00:00"</f>
        <v>05/18/2023 00:00</v>
      </c>
      <c r="C140">
        <v>10.5</v>
      </c>
      <c r="D140" t="s">
        <v>21</v>
      </c>
      <c r="E140" t="s">
        <v>22</v>
      </c>
      <c r="G140" t="str">
        <f>"05/19/2023 00:40"</f>
        <v>05/19/2023 00:40</v>
      </c>
      <c r="I140">
        <f t="shared" si="3"/>
        <v>20.826750000000001</v>
      </c>
    </row>
    <row r="141" spans="1:9" x14ac:dyDescent="0.3">
      <c r="A141" t="s">
        <v>5</v>
      </c>
      <c r="B141" t="str">
        <f>"05/19/2023 00:00"</f>
        <v>05/19/2023 00:00</v>
      </c>
      <c r="C141">
        <v>1.1399999999999999</v>
      </c>
      <c r="D141" t="s">
        <v>21</v>
      </c>
      <c r="E141" t="s">
        <v>22</v>
      </c>
      <c r="G141" t="str">
        <f>"05/20/2023 00:43"</f>
        <v>05/20/2023 00:43</v>
      </c>
      <c r="I141">
        <f t="shared" si="3"/>
        <v>2.26119</v>
      </c>
    </row>
    <row r="142" spans="1:9" x14ac:dyDescent="0.3">
      <c r="A142" t="s">
        <v>5</v>
      </c>
      <c r="B142" t="str">
        <f>"05/20/2023 00:00"</f>
        <v>05/20/2023 00:00</v>
      </c>
      <c r="C142">
        <v>0.80200000000000005</v>
      </c>
      <c r="D142" t="s">
        <v>21</v>
      </c>
      <c r="E142" t="s">
        <v>22</v>
      </c>
      <c r="G142" t="str">
        <f>"05/21/2023 00:40"</f>
        <v>05/21/2023 00:40</v>
      </c>
      <c r="I142">
        <f t="shared" si="3"/>
        <v>1.590767</v>
      </c>
    </row>
    <row r="143" spans="1:9" x14ac:dyDescent="0.3">
      <c r="A143" t="s">
        <v>5</v>
      </c>
      <c r="B143" t="str">
        <f>"05/21/2023 00:00"</f>
        <v>05/21/2023 00:00</v>
      </c>
      <c r="C143">
        <v>0.80200000000000005</v>
      </c>
      <c r="D143" t="s">
        <v>21</v>
      </c>
      <c r="E143" t="s">
        <v>22</v>
      </c>
      <c r="G143" t="str">
        <f>"05/22/2023 00:40"</f>
        <v>05/22/2023 00:40</v>
      </c>
      <c r="I143">
        <f t="shared" si="3"/>
        <v>1.590767</v>
      </c>
    </row>
    <row r="144" spans="1:9" x14ac:dyDescent="0.3">
      <c r="A144" t="s">
        <v>5</v>
      </c>
      <c r="B144" t="str">
        <f>"05/22/2023 00:00"</f>
        <v>05/22/2023 00:00</v>
      </c>
      <c r="C144">
        <v>9.84</v>
      </c>
      <c r="D144" t="s">
        <v>21</v>
      </c>
      <c r="E144" t="s">
        <v>22</v>
      </c>
      <c r="G144" t="str">
        <f>"05/23/2023 00:40"</f>
        <v>05/23/2023 00:40</v>
      </c>
      <c r="I144">
        <f t="shared" si="3"/>
        <v>19.51764</v>
      </c>
    </row>
    <row r="145" spans="1:9" x14ac:dyDescent="0.3">
      <c r="A145" t="s">
        <v>5</v>
      </c>
      <c r="B145" t="str">
        <f>"05/23/2023 00:00"</f>
        <v>05/23/2023 00:00</v>
      </c>
      <c r="C145">
        <v>12.7</v>
      </c>
      <c r="D145" t="s">
        <v>21</v>
      </c>
      <c r="E145" t="s">
        <v>22</v>
      </c>
      <c r="G145" t="str">
        <f>"05/24/2023 00:40"</f>
        <v>05/24/2023 00:40</v>
      </c>
      <c r="I145">
        <f t="shared" si="3"/>
        <v>25.190449999999998</v>
      </c>
    </row>
    <row r="146" spans="1:9" x14ac:dyDescent="0.3">
      <c r="A146" t="s">
        <v>5</v>
      </c>
      <c r="B146" t="str">
        <f>"05/24/2023 00:00"</f>
        <v>05/24/2023 00:00</v>
      </c>
      <c r="C146">
        <v>10.3</v>
      </c>
      <c r="D146" t="s">
        <v>21</v>
      </c>
      <c r="E146" t="s">
        <v>22</v>
      </c>
      <c r="G146" t="str">
        <f>"05/25/2023 00:40"</f>
        <v>05/25/2023 00:40</v>
      </c>
      <c r="I146">
        <f t="shared" si="3"/>
        <v>20.430050000000001</v>
      </c>
    </row>
    <row r="147" spans="1:9" x14ac:dyDescent="0.3">
      <c r="A147" t="s">
        <v>5</v>
      </c>
      <c r="B147" t="str">
        <f>"05/25/2023 00:00"</f>
        <v>05/25/2023 00:00</v>
      </c>
      <c r="C147">
        <v>10.3</v>
      </c>
      <c r="D147" t="s">
        <v>21</v>
      </c>
      <c r="E147" t="s">
        <v>22</v>
      </c>
      <c r="G147" t="str">
        <f>"05/26/2023 00:40"</f>
        <v>05/26/2023 00:40</v>
      </c>
      <c r="I147">
        <f t="shared" si="3"/>
        <v>20.430050000000001</v>
      </c>
    </row>
    <row r="148" spans="1:9" x14ac:dyDescent="0.3">
      <c r="A148" t="s">
        <v>5</v>
      </c>
      <c r="B148" t="str">
        <f>"05/26/2023 00:00"</f>
        <v>05/26/2023 00:00</v>
      </c>
      <c r="C148">
        <v>9.84</v>
      </c>
      <c r="D148" t="s">
        <v>21</v>
      </c>
      <c r="E148" t="s">
        <v>22</v>
      </c>
      <c r="G148" t="str">
        <f>"05/27/2023 00:39"</f>
        <v>05/27/2023 00:39</v>
      </c>
      <c r="I148">
        <f t="shared" si="3"/>
        <v>19.51764</v>
      </c>
    </row>
    <row r="149" spans="1:9" x14ac:dyDescent="0.3">
      <c r="A149" t="s">
        <v>5</v>
      </c>
      <c r="B149" t="str">
        <f>"05/27/2023 00:00"</f>
        <v>05/27/2023 00:00</v>
      </c>
      <c r="C149">
        <v>11.5</v>
      </c>
      <c r="D149" t="s">
        <v>21</v>
      </c>
      <c r="E149" t="s">
        <v>22</v>
      </c>
      <c r="G149" t="str">
        <f>"05/28/2023 00:39"</f>
        <v>05/28/2023 00:39</v>
      </c>
      <c r="I149">
        <f t="shared" si="3"/>
        <v>22.81025</v>
      </c>
    </row>
    <row r="150" spans="1:9" x14ac:dyDescent="0.3">
      <c r="A150" t="s">
        <v>5</v>
      </c>
      <c r="B150" t="str">
        <f>"05/28/2023 00:00"</f>
        <v>05/28/2023 00:00</v>
      </c>
      <c r="C150">
        <v>14.7</v>
      </c>
      <c r="D150" t="s">
        <v>21</v>
      </c>
      <c r="E150" t="s">
        <v>22</v>
      </c>
      <c r="G150" t="str">
        <f>"05/29/2023 00:40"</f>
        <v>05/29/2023 00:40</v>
      </c>
      <c r="I150">
        <f t="shared" si="3"/>
        <v>29.157450000000001</v>
      </c>
    </row>
    <row r="151" spans="1:9" x14ac:dyDescent="0.3">
      <c r="A151" t="s">
        <v>5</v>
      </c>
      <c r="B151" t="str">
        <f>"05/29/2023 00:00"</f>
        <v>05/29/2023 00:00</v>
      </c>
      <c r="C151">
        <v>16.600000000000001</v>
      </c>
      <c r="D151" t="s">
        <v>21</v>
      </c>
      <c r="E151" t="s">
        <v>22</v>
      </c>
      <c r="G151" t="str">
        <f>"05/30/2023 00:40"</f>
        <v>05/30/2023 00:40</v>
      </c>
      <c r="I151">
        <f t="shared" si="3"/>
        <v>32.926100000000005</v>
      </c>
    </row>
    <row r="152" spans="1:9" x14ac:dyDescent="0.3">
      <c r="A152" t="s">
        <v>5</v>
      </c>
      <c r="B152" t="str">
        <f>"05/30/2023 00:00"</f>
        <v>05/30/2023 00:00</v>
      </c>
      <c r="C152">
        <v>19.899999999999999</v>
      </c>
      <c r="D152" t="s">
        <v>21</v>
      </c>
      <c r="E152" t="s">
        <v>22</v>
      </c>
      <c r="G152" t="str">
        <f>"05/31/2023 00:40"</f>
        <v>05/31/2023 00:40</v>
      </c>
      <c r="I152">
        <f t="shared" si="3"/>
        <v>39.471649999999997</v>
      </c>
    </row>
    <row r="153" spans="1:9" x14ac:dyDescent="0.3">
      <c r="A153" t="s">
        <v>5</v>
      </c>
      <c r="B153" t="str">
        <f>"05/31/2023 00:00"</f>
        <v>05/31/2023 00:00</v>
      </c>
      <c r="C153">
        <v>21.8</v>
      </c>
      <c r="D153" t="s">
        <v>21</v>
      </c>
      <c r="E153" t="s">
        <v>22</v>
      </c>
      <c r="G153" t="str">
        <f>"06/01/2023 00:40"</f>
        <v>06/01/2023 00:40</v>
      </c>
      <c r="I153">
        <f t="shared" si="3"/>
        <v>43.240300000000005</v>
      </c>
    </row>
    <row r="154" spans="1:9" x14ac:dyDescent="0.3">
      <c r="A154" t="s">
        <v>5</v>
      </c>
      <c r="B154" t="str">
        <f>"06/01/2023 00:00"</f>
        <v>06/01/2023 00:00</v>
      </c>
      <c r="C154">
        <v>21.8</v>
      </c>
      <c r="D154" t="s">
        <v>21</v>
      </c>
      <c r="E154" t="s">
        <v>22</v>
      </c>
      <c r="G154" t="str">
        <f>"06/02/2023 00:39"</f>
        <v>06/02/2023 00:39</v>
      </c>
      <c r="I154">
        <f t="shared" si="3"/>
        <v>43.240300000000005</v>
      </c>
    </row>
    <row r="155" spans="1:9" x14ac:dyDescent="0.3">
      <c r="A155" t="s">
        <v>5</v>
      </c>
      <c r="B155" t="str">
        <f>"06/02/2023 00:00"</f>
        <v>06/02/2023 00:00</v>
      </c>
      <c r="C155">
        <v>21.4</v>
      </c>
      <c r="D155" t="s">
        <v>21</v>
      </c>
      <c r="E155" t="s">
        <v>22</v>
      </c>
      <c r="G155" t="str">
        <f>"06/03/2023 00:40"</f>
        <v>06/03/2023 00:40</v>
      </c>
      <c r="I155">
        <f t="shared" si="3"/>
        <v>42.446899999999999</v>
      </c>
    </row>
    <row r="156" spans="1:9" x14ac:dyDescent="0.3">
      <c r="A156" t="s">
        <v>5</v>
      </c>
      <c r="B156" t="str">
        <f>"06/03/2023 00:00"</f>
        <v>06/03/2023 00:00</v>
      </c>
      <c r="C156">
        <v>22</v>
      </c>
      <c r="D156" t="s">
        <v>21</v>
      </c>
      <c r="E156" t="s">
        <v>22</v>
      </c>
      <c r="G156" t="str">
        <f>"06/04/2023 00:39"</f>
        <v>06/04/2023 00:39</v>
      </c>
      <c r="I156">
        <f t="shared" si="3"/>
        <v>43.637</v>
      </c>
    </row>
    <row r="157" spans="1:9" x14ac:dyDescent="0.3">
      <c r="A157" t="s">
        <v>5</v>
      </c>
      <c r="B157" t="str">
        <f>"06/04/2023 00:00"</f>
        <v>06/04/2023 00:00</v>
      </c>
      <c r="C157">
        <v>12</v>
      </c>
      <c r="D157" t="s">
        <v>21</v>
      </c>
      <c r="E157" t="s">
        <v>22</v>
      </c>
      <c r="G157" t="str">
        <f>"06/05/2023 00:40"</f>
        <v>06/05/2023 00:40</v>
      </c>
      <c r="I157">
        <f t="shared" si="3"/>
        <v>23.802</v>
      </c>
    </row>
    <row r="158" spans="1:9" x14ac:dyDescent="0.3">
      <c r="A158" t="s">
        <v>5</v>
      </c>
      <c r="B158" t="str">
        <f>"06/05/2023 00:00"</f>
        <v>06/05/2023 00:00</v>
      </c>
      <c r="C158">
        <v>10.4</v>
      </c>
      <c r="D158" t="s">
        <v>21</v>
      </c>
      <c r="E158" t="s">
        <v>22</v>
      </c>
      <c r="G158" t="str">
        <f>"06/06/2023 00:40"</f>
        <v>06/06/2023 00:40</v>
      </c>
      <c r="I158">
        <f t="shared" si="3"/>
        <v>20.628400000000003</v>
      </c>
    </row>
    <row r="159" spans="1:9" x14ac:dyDescent="0.3">
      <c r="A159" t="s">
        <v>5</v>
      </c>
      <c r="B159" t="str">
        <f>"06/06/2023 00:00"</f>
        <v>06/06/2023 00:00</v>
      </c>
      <c r="C159">
        <v>8.5299999999999994</v>
      </c>
      <c r="D159" t="s">
        <v>21</v>
      </c>
      <c r="E159" t="s">
        <v>22</v>
      </c>
      <c r="G159" t="str">
        <f>"06/07/2023 00:40"</f>
        <v>06/07/2023 00:40</v>
      </c>
      <c r="I159">
        <f t="shared" si="3"/>
        <v>16.919255</v>
      </c>
    </row>
    <row r="160" spans="1:9" x14ac:dyDescent="0.3">
      <c r="A160" t="s">
        <v>5</v>
      </c>
      <c r="B160" t="str">
        <f>"06/07/2023 00:00"</f>
        <v>06/07/2023 00:00</v>
      </c>
      <c r="C160">
        <v>8.67</v>
      </c>
      <c r="D160" t="s">
        <v>21</v>
      </c>
      <c r="E160" t="s">
        <v>22</v>
      </c>
      <c r="G160" t="str">
        <f>"06/08/2023 00:40"</f>
        <v>06/08/2023 00:40</v>
      </c>
      <c r="I160">
        <f t="shared" si="3"/>
        <v>17.196944999999999</v>
      </c>
    </row>
    <row r="161" spans="1:9" x14ac:dyDescent="0.3">
      <c r="A161" t="s">
        <v>5</v>
      </c>
      <c r="B161" t="str">
        <f>"06/08/2023 00:00"</f>
        <v>06/08/2023 00:00</v>
      </c>
      <c r="C161">
        <v>10.6</v>
      </c>
      <c r="D161" t="s">
        <v>21</v>
      </c>
      <c r="E161" t="s">
        <v>22</v>
      </c>
      <c r="G161" t="str">
        <f>"06/09/2023 00:40"</f>
        <v>06/09/2023 00:40</v>
      </c>
      <c r="I161">
        <f t="shared" si="3"/>
        <v>21.025099999999998</v>
      </c>
    </row>
    <row r="162" spans="1:9" x14ac:dyDescent="0.3">
      <c r="A162" t="s">
        <v>5</v>
      </c>
      <c r="B162" t="str">
        <f>"06/09/2023 00:00"</f>
        <v>06/09/2023 00:00</v>
      </c>
      <c r="C162">
        <v>11.3</v>
      </c>
      <c r="D162" t="s">
        <v>21</v>
      </c>
      <c r="E162" t="s">
        <v>22</v>
      </c>
      <c r="G162" t="str">
        <f>"06/10/2023 00:40"</f>
        <v>06/10/2023 00:40</v>
      </c>
      <c r="I162">
        <f t="shared" si="3"/>
        <v>22.413550000000001</v>
      </c>
    </row>
    <row r="163" spans="1:9" x14ac:dyDescent="0.3">
      <c r="A163" t="s">
        <v>5</v>
      </c>
      <c r="B163" t="str">
        <f>"06/10/2023 00:00"</f>
        <v>06/10/2023 00:00</v>
      </c>
      <c r="C163">
        <v>12.4</v>
      </c>
      <c r="D163" t="s">
        <v>21</v>
      </c>
      <c r="E163" t="s">
        <v>22</v>
      </c>
      <c r="G163" t="str">
        <f>"06/11/2023 00:40"</f>
        <v>06/11/2023 00:40</v>
      </c>
      <c r="I163">
        <f t="shared" si="3"/>
        <v>24.595400000000001</v>
      </c>
    </row>
    <row r="164" spans="1:9" x14ac:dyDescent="0.3">
      <c r="A164" t="s">
        <v>5</v>
      </c>
      <c r="B164" t="str">
        <f>"06/11/2023 00:00"</f>
        <v>06/11/2023 00:00</v>
      </c>
      <c r="C164">
        <v>11.5</v>
      </c>
      <c r="D164" t="s">
        <v>21</v>
      </c>
      <c r="E164" t="s">
        <v>22</v>
      </c>
      <c r="G164" t="str">
        <f>"06/12/2023 00:40"</f>
        <v>06/12/2023 00:40</v>
      </c>
      <c r="I164">
        <f t="shared" si="3"/>
        <v>22.81025</v>
      </c>
    </row>
    <row r="165" spans="1:9" x14ac:dyDescent="0.3">
      <c r="A165" t="s">
        <v>5</v>
      </c>
      <c r="B165" t="str">
        <f>"06/12/2023 00:00"</f>
        <v>06/12/2023 00:00</v>
      </c>
      <c r="C165">
        <v>11.3</v>
      </c>
      <c r="D165" t="s">
        <v>21</v>
      </c>
      <c r="E165" t="s">
        <v>22</v>
      </c>
      <c r="G165" t="str">
        <f>"06/13/2023 00:39"</f>
        <v>06/13/2023 00:39</v>
      </c>
      <c r="I165">
        <f t="shared" si="3"/>
        <v>22.413550000000001</v>
      </c>
    </row>
    <row r="166" spans="1:9" x14ac:dyDescent="0.3">
      <c r="A166" t="s">
        <v>5</v>
      </c>
      <c r="B166" t="str">
        <f>"06/13/2023 00:00"</f>
        <v>06/13/2023 00:00</v>
      </c>
      <c r="C166">
        <v>7.12</v>
      </c>
      <c r="D166" t="s">
        <v>21</v>
      </c>
      <c r="E166" t="s">
        <v>22</v>
      </c>
      <c r="G166" t="str">
        <f>"06/14/2023 00:39"</f>
        <v>06/14/2023 00:39</v>
      </c>
      <c r="I166">
        <f t="shared" si="3"/>
        <v>14.12252</v>
      </c>
    </row>
    <row r="167" spans="1:9" x14ac:dyDescent="0.3">
      <c r="A167" t="s">
        <v>5</v>
      </c>
      <c r="B167" t="str">
        <f>"06/14/2023 00:00"</f>
        <v>06/14/2023 00:00</v>
      </c>
      <c r="C167">
        <v>5.31</v>
      </c>
      <c r="D167" t="s">
        <v>21</v>
      </c>
      <c r="E167" t="s">
        <v>22</v>
      </c>
      <c r="G167" t="str">
        <f>"06/15/2023 00:39"</f>
        <v>06/15/2023 00:39</v>
      </c>
      <c r="I167">
        <f t="shared" si="3"/>
        <v>10.532385</v>
      </c>
    </row>
    <row r="168" spans="1:9" x14ac:dyDescent="0.3">
      <c r="A168" t="s">
        <v>5</v>
      </c>
      <c r="B168" t="str">
        <f>"06/15/2023 00:00"</f>
        <v>06/15/2023 00:00</v>
      </c>
      <c r="C168">
        <v>2.88</v>
      </c>
      <c r="D168" t="s">
        <v>21</v>
      </c>
      <c r="E168" t="s">
        <v>22</v>
      </c>
      <c r="G168" t="str">
        <f>"06/16/2023 00:40"</f>
        <v>06/16/2023 00:40</v>
      </c>
      <c r="I168">
        <f t="shared" si="3"/>
        <v>5.7124800000000002</v>
      </c>
    </row>
    <row r="169" spans="1:9" x14ac:dyDescent="0.3">
      <c r="A169" t="s">
        <v>5</v>
      </c>
      <c r="B169" t="str">
        <f>"06/16/2023 00:00"</f>
        <v>06/16/2023 00:00</v>
      </c>
      <c r="C169">
        <v>1.31</v>
      </c>
      <c r="D169" t="s">
        <v>21</v>
      </c>
      <c r="E169" t="s">
        <v>22</v>
      </c>
      <c r="G169" t="str">
        <f>"06/17/2023 00:41"</f>
        <v>06/17/2023 00:41</v>
      </c>
      <c r="I169">
        <f t="shared" si="3"/>
        <v>2.5983849999999999</v>
      </c>
    </row>
    <row r="170" spans="1:9" x14ac:dyDescent="0.3">
      <c r="A170" t="s">
        <v>5</v>
      </c>
      <c r="B170" t="str">
        <f>"06/17/2023 00:00"</f>
        <v>06/17/2023 00:00</v>
      </c>
      <c r="C170">
        <v>4.9400000000000004</v>
      </c>
      <c r="D170" t="s">
        <v>21</v>
      </c>
      <c r="E170" t="s">
        <v>22</v>
      </c>
      <c r="G170" t="str">
        <f>"06/18/2023 00:39"</f>
        <v>06/18/2023 00:39</v>
      </c>
      <c r="I170">
        <f t="shared" si="3"/>
        <v>9.798490000000001</v>
      </c>
    </row>
    <row r="171" spans="1:9" x14ac:dyDescent="0.3">
      <c r="A171" t="s">
        <v>5</v>
      </c>
      <c r="B171" t="str">
        <f>"06/18/2023 00:00"</f>
        <v>06/18/2023 00:00</v>
      </c>
      <c r="C171">
        <v>5.52</v>
      </c>
      <c r="D171" t="s">
        <v>21</v>
      </c>
      <c r="E171" t="s">
        <v>22</v>
      </c>
      <c r="G171" t="str">
        <f>"06/19/2023 00:39"</f>
        <v>06/19/2023 00:39</v>
      </c>
      <c r="I171">
        <f t="shared" si="3"/>
        <v>10.948919999999999</v>
      </c>
    </row>
    <row r="172" spans="1:9" x14ac:dyDescent="0.3">
      <c r="A172" t="s">
        <v>5</v>
      </c>
      <c r="B172" t="str">
        <f>"06/19/2023 00:00"</f>
        <v>06/19/2023 00:00</v>
      </c>
      <c r="C172">
        <v>5.94</v>
      </c>
      <c r="D172" t="s">
        <v>21</v>
      </c>
      <c r="E172" t="s">
        <v>22</v>
      </c>
      <c r="G172" t="str">
        <f>"06/20/2023 00:40"</f>
        <v>06/20/2023 00:40</v>
      </c>
      <c r="I172">
        <f t="shared" si="3"/>
        <v>11.78199</v>
      </c>
    </row>
    <row r="173" spans="1:9" x14ac:dyDescent="0.3">
      <c r="A173" t="s">
        <v>5</v>
      </c>
      <c r="B173" t="str">
        <f>"06/20/2023 00:00"</f>
        <v>06/20/2023 00:00</v>
      </c>
      <c r="C173">
        <v>4.71</v>
      </c>
      <c r="D173" t="s">
        <v>21</v>
      </c>
      <c r="E173" t="s">
        <v>22</v>
      </c>
      <c r="G173" t="str">
        <f>"06/21/2023 00:40"</f>
        <v>06/21/2023 00:40</v>
      </c>
      <c r="I173">
        <f t="shared" si="3"/>
        <v>9.3422850000000004</v>
      </c>
    </row>
    <row r="174" spans="1:9" x14ac:dyDescent="0.3">
      <c r="A174" t="s">
        <v>5</v>
      </c>
      <c r="B174" t="str">
        <f>"06/21/2023 00:00"</f>
        <v>06/21/2023 00:00</v>
      </c>
      <c r="C174">
        <v>4.66</v>
      </c>
      <c r="D174" t="s">
        <v>21</v>
      </c>
      <c r="E174" t="s">
        <v>22</v>
      </c>
      <c r="G174" t="str">
        <f>"06/22/2023 00:40"</f>
        <v>06/22/2023 00:40</v>
      </c>
      <c r="I174">
        <f t="shared" si="3"/>
        <v>9.2431099999999997</v>
      </c>
    </row>
    <row r="175" spans="1:9" x14ac:dyDescent="0.3">
      <c r="A175" t="s">
        <v>5</v>
      </c>
      <c r="B175" t="str">
        <f>"06/22/2023 00:00"</f>
        <v>06/22/2023 00:00</v>
      </c>
      <c r="C175">
        <v>5.09</v>
      </c>
      <c r="D175" t="s">
        <v>21</v>
      </c>
      <c r="E175" t="s">
        <v>22</v>
      </c>
      <c r="G175" t="str">
        <f>"06/23/2023 00:40"</f>
        <v>06/23/2023 00:40</v>
      </c>
      <c r="I175">
        <f t="shared" si="3"/>
        <v>10.096015</v>
      </c>
    </row>
    <row r="176" spans="1:9" x14ac:dyDescent="0.3">
      <c r="A176" t="s">
        <v>5</v>
      </c>
      <c r="B176" t="str">
        <f>"06/23/2023 00:00"</f>
        <v>06/23/2023 00:00</v>
      </c>
      <c r="C176">
        <v>5.3</v>
      </c>
      <c r="D176" t="s">
        <v>21</v>
      </c>
      <c r="E176" t="s">
        <v>22</v>
      </c>
      <c r="G176" t="str">
        <f>"06/24/2023 00:40"</f>
        <v>06/24/2023 00:40</v>
      </c>
      <c r="I176">
        <f t="shared" si="3"/>
        <v>10.512549999999999</v>
      </c>
    </row>
    <row r="177" spans="1:9" x14ac:dyDescent="0.3">
      <c r="A177" t="s">
        <v>5</v>
      </c>
      <c r="B177" t="str">
        <f>"06/24/2023 00:00"</f>
        <v>06/24/2023 00:00</v>
      </c>
      <c r="C177">
        <v>5.05</v>
      </c>
      <c r="D177" t="s">
        <v>21</v>
      </c>
      <c r="E177" t="s">
        <v>22</v>
      </c>
      <c r="G177" t="str">
        <f>"06/25/2023 00:39"</f>
        <v>06/25/2023 00:39</v>
      </c>
      <c r="I177">
        <f t="shared" si="3"/>
        <v>10.016674999999999</v>
      </c>
    </row>
    <row r="178" spans="1:9" x14ac:dyDescent="0.3">
      <c r="A178" t="s">
        <v>5</v>
      </c>
      <c r="B178" t="str">
        <f>"06/25/2023 00:00"</f>
        <v>06/25/2023 00:00</v>
      </c>
      <c r="C178">
        <v>5.88</v>
      </c>
      <c r="D178" t="s">
        <v>21</v>
      </c>
      <c r="E178" t="s">
        <v>22</v>
      </c>
      <c r="G178" t="str">
        <f>"06/26/2023 00:40"</f>
        <v>06/26/2023 00:40</v>
      </c>
      <c r="I178">
        <f t="shared" si="3"/>
        <v>11.662979999999999</v>
      </c>
    </row>
    <row r="179" spans="1:9" x14ac:dyDescent="0.3">
      <c r="A179" t="s">
        <v>5</v>
      </c>
      <c r="B179" t="str">
        <f>"06/26/2023 00:00"</f>
        <v>06/26/2023 00:00</v>
      </c>
      <c r="C179">
        <v>8.7100000000000009</v>
      </c>
      <c r="D179" t="s">
        <v>21</v>
      </c>
      <c r="E179" t="s">
        <v>22</v>
      </c>
      <c r="G179" t="str">
        <f>"06/27/2023 00:41"</f>
        <v>06/27/2023 00:41</v>
      </c>
      <c r="I179">
        <f t="shared" si="3"/>
        <v>17.276285000000001</v>
      </c>
    </row>
    <row r="180" spans="1:9" x14ac:dyDescent="0.3">
      <c r="A180" t="s">
        <v>5</v>
      </c>
      <c r="B180" t="str">
        <f>"06/27/2023 00:00"</f>
        <v>06/27/2023 00:00</v>
      </c>
      <c r="C180">
        <v>8.48</v>
      </c>
      <c r="D180" t="s">
        <v>21</v>
      </c>
      <c r="E180" t="s">
        <v>22</v>
      </c>
      <c r="G180" t="str">
        <f>"06/28/2023 00:40"</f>
        <v>06/28/2023 00:40</v>
      </c>
      <c r="I180">
        <f t="shared" si="3"/>
        <v>16.820080000000001</v>
      </c>
    </row>
    <row r="181" spans="1:9" x14ac:dyDescent="0.3">
      <c r="A181" t="s">
        <v>5</v>
      </c>
      <c r="B181" t="str">
        <f>"06/28/2023 00:00"</f>
        <v>06/28/2023 00:00</v>
      </c>
      <c r="C181">
        <v>7.11</v>
      </c>
      <c r="D181" t="s">
        <v>21</v>
      </c>
      <c r="E181" t="s">
        <v>22</v>
      </c>
      <c r="G181" t="str">
        <f>"06/29/2023 00:40"</f>
        <v>06/29/2023 00:40</v>
      </c>
      <c r="I181">
        <f t="shared" si="3"/>
        <v>14.102685000000001</v>
      </c>
    </row>
    <row r="182" spans="1:9" x14ac:dyDescent="0.3">
      <c r="A182" t="s">
        <v>5</v>
      </c>
      <c r="B182" t="str">
        <f>"06/29/2023 00:00"</f>
        <v>06/29/2023 00:00</v>
      </c>
      <c r="C182">
        <v>9.16</v>
      </c>
      <c r="D182" t="s">
        <v>21</v>
      </c>
      <c r="E182" t="s">
        <v>22</v>
      </c>
      <c r="G182" t="str">
        <f>"06/30/2023 00:40"</f>
        <v>06/30/2023 00:40</v>
      </c>
      <c r="I182">
        <f t="shared" si="3"/>
        <v>18.168860000000002</v>
      </c>
    </row>
    <row r="183" spans="1:9" x14ac:dyDescent="0.3">
      <c r="A183" t="s">
        <v>5</v>
      </c>
      <c r="B183" t="str">
        <f>"06/30/2023 00:00"</f>
        <v>06/30/2023 00:00</v>
      </c>
      <c r="C183">
        <v>6.67</v>
      </c>
      <c r="D183" t="s">
        <v>21</v>
      </c>
      <c r="E183" t="s">
        <v>22</v>
      </c>
      <c r="G183" t="str">
        <f>"07/01/2023 00:40"</f>
        <v>07/01/2023 00:40</v>
      </c>
      <c r="I183">
        <f t="shared" si="3"/>
        <v>13.229945000000001</v>
      </c>
    </row>
    <row r="184" spans="1:9" x14ac:dyDescent="0.3">
      <c r="A184" t="s">
        <v>5</v>
      </c>
      <c r="B184" t="str">
        <f>"07/01/2023 00:00"</f>
        <v>07/01/2023 00:00</v>
      </c>
      <c r="C184">
        <v>1.04</v>
      </c>
      <c r="D184" t="s">
        <v>21</v>
      </c>
      <c r="E184" t="s">
        <v>22</v>
      </c>
      <c r="G184" t="str">
        <f>"07/02/2023 00:40"</f>
        <v>07/02/2023 00:40</v>
      </c>
      <c r="I184">
        <f t="shared" si="3"/>
        <v>2.06284</v>
      </c>
    </row>
    <row r="185" spans="1:9" x14ac:dyDescent="0.3">
      <c r="A185" t="s">
        <v>5</v>
      </c>
      <c r="B185" t="str">
        <f>"07/02/2023 00:00"</f>
        <v>07/02/2023 00:00</v>
      </c>
      <c r="C185">
        <v>5.6</v>
      </c>
      <c r="D185" t="s">
        <v>21</v>
      </c>
      <c r="E185" t="s">
        <v>22</v>
      </c>
      <c r="G185" t="str">
        <f>"07/03/2023 00:40"</f>
        <v>07/03/2023 00:40</v>
      </c>
      <c r="I185">
        <f t="shared" si="3"/>
        <v>11.1076</v>
      </c>
    </row>
    <row r="186" spans="1:9" x14ac:dyDescent="0.3">
      <c r="A186" t="s">
        <v>5</v>
      </c>
      <c r="B186" t="str">
        <f>"07/03/2023 00:00"</f>
        <v>07/03/2023 00:00</v>
      </c>
      <c r="C186">
        <v>7.73</v>
      </c>
      <c r="D186" t="s">
        <v>21</v>
      </c>
      <c r="E186" t="s">
        <v>22</v>
      </c>
      <c r="G186" t="str">
        <f>"07/04/2023 00:40"</f>
        <v>07/04/2023 00:40</v>
      </c>
      <c r="I186">
        <f t="shared" si="3"/>
        <v>15.332455000000001</v>
      </c>
    </row>
    <row r="187" spans="1:9" x14ac:dyDescent="0.3">
      <c r="A187" t="s">
        <v>5</v>
      </c>
      <c r="B187" t="str">
        <f>"07/04/2023 00:00"</f>
        <v>07/04/2023 00:00</v>
      </c>
      <c r="C187">
        <v>9.5299999999999994</v>
      </c>
      <c r="D187" t="s">
        <v>21</v>
      </c>
      <c r="E187" t="s">
        <v>22</v>
      </c>
      <c r="G187" t="str">
        <f>"07/05/2023 00:40"</f>
        <v>07/05/2023 00:40</v>
      </c>
      <c r="I187">
        <f t="shared" si="3"/>
        <v>18.902754999999999</v>
      </c>
    </row>
    <row r="188" spans="1:9" x14ac:dyDescent="0.3">
      <c r="A188" t="s">
        <v>5</v>
      </c>
      <c r="B188" t="str">
        <f>"07/05/2023 00:00"</f>
        <v>07/05/2023 00:00</v>
      </c>
      <c r="C188">
        <v>8.11</v>
      </c>
      <c r="D188" t="s">
        <v>21</v>
      </c>
      <c r="E188" t="s">
        <v>22</v>
      </c>
      <c r="G188" t="str">
        <f>"07/06/2023 00:39"</f>
        <v>07/06/2023 00:39</v>
      </c>
      <c r="I188">
        <f t="shared" si="3"/>
        <v>16.086185</v>
      </c>
    </row>
    <row r="189" spans="1:9" x14ac:dyDescent="0.3">
      <c r="A189" t="s">
        <v>5</v>
      </c>
      <c r="B189" t="str">
        <f>"07/06/2023 00:00"</f>
        <v>07/06/2023 00:00</v>
      </c>
      <c r="C189">
        <v>10.4</v>
      </c>
      <c r="D189" t="s">
        <v>21</v>
      </c>
      <c r="E189" t="s">
        <v>22</v>
      </c>
      <c r="G189" t="str">
        <f>"07/07/2023 00:39"</f>
        <v>07/07/2023 00:39</v>
      </c>
      <c r="I189">
        <f t="shared" si="3"/>
        <v>20.628400000000003</v>
      </c>
    </row>
    <row r="190" spans="1:9" x14ac:dyDescent="0.3">
      <c r="A190" t="s">
        <v>5</v>
      </c>
      <c r="B190" t="str">
        <f>"07/07/2023 00:00"</f>
        <v>07/07/2023 00:00</v>
      </c>
      <c r="C190">
        <v>7.85</v>
      </c>
      <c r="D190" t="s">
        <v>21</v>
      </c>
      <c r="E190" t="s">
        <v>22</v>
      </c>
      <c r="G190" t="str">
        <f>"07/08/2023 00:39"</f>
        <v>07/08/2023 00:39</v>
      </c>
      <c r="I190">
        <f t="shared" si="3"/>
        <v>15.570475</v>
      </c>
    </row>
    <row r="191" spans="1:9" x14ac:dyDescent="0.3">
      <c r="A191" t="s">
        <v>5</v>
      </c>
      <c r="B191" t="str">
        <f>"07/08/2023 00:00"</f>
        <v>07/08/2023 00:00</v>
      </c>
      <c r="C191">
        <v>13.8</v>
      </c>
      <c r="D191" t="s">
        <v>21</v>
      </c>
      <c r="E191" t="s">
        <v>22</v>
      </c>
      <c r="G191" t="str">
        <f>"07/09/2023 00:39"</f>
        <v>07/09/2023 00:39</v>
      </c>
      <c r="I191">
        <f t="shared" si="3"/>
        <v>27.372300000000003</v>
      </c>
    </row>
    <row r="192" spans="1:9" x14ac:dyDescent="0.3">
      <c r="A192" t="s">
        <v>5</v>
      </c>
      <c r="B192" t="str">
        <f>"07/09/2023 00:00"</f>
        <v>07/09/2023 00:00</v>
      </c>
      <c r="C192">
        <v>5.45</v>
      </c>
      <c r="D192" t="s">
        <v>21</v>
      </c>
      <c r="E192" t="s">
        <v>22</v>
      </c>
      <c r="G192" t="str">
        <f>"07/09/2023 11:40"</f>
        <v>07/09/2023 11:40</v>
      </c>
      <c r="I192">
        <f t="shared" si="3"/>
        <v>10.810075000000001</v>
      </c>
    </row>
    <row r="193" spans="1:9" x14ac:dyDescent="0.3">
      <c r="A193" t="s">
        <v>5</v>
      </c>
      <c r="B193" t="str">
        <f>"07/10/2023 00:00"</f>
        <v>07/10/2023 00:00</v>
      </c>
      <c r="C193">
        <v>0.13800000000000001</v>
      </c>
      <c r="D193" t="s">
        <v>21</v>
      </c>
      <c r="E193" t="s">
        <v>22</v>
      </c>
      <c r="G193" t="str">
        <f>"07/11/2023 00:40"</f>
        <v>07/11/2023 00:40</v>
      </c>
      <c r="I193">
        <f t="shared" si="3"/>
        <v>0.27372300000000005</v>
      </c>
    </row>
    <row r="194" spans="1:9" x14ac:dyDescent="0.3">
      <c r="A194" t="s">
        <v>5</v>
      </c>
      <c r="B194" t="str">
        <f>"07/11/2023 00:00"</f>
        <v>07/11/2023 00:00</v>
      </c>
      <c r="C194">
        <v>4.91</v>
      </c>
      <c r="D194" t="s">
        <v>21</v>
      </c>
      <c r="E194" t="s">
        <v>22</v>
      </c>
      <c r="G194" t="str">
        <f>"07/12/2023 00:40"</f>
        <v>07/12/2023 00:40</v>
      </c>
      <c r="I194">
        <f t="shared" ref="I194:I257" si="4">IF(C194 = "---",0,IF(C194 &lt;= 0,0,C194*1.9835))</f>
        <v>9.7389850000000013</v>
      </c>
    </row>
    <row r="195" spans="1:9" x14ac:dyDescent="0.3">
      <c r="A195" t="s">
        <v>5</v>
      </c>
      <c r="B195" t="str">
        <f>"07/12/2023 00:00"</f>
        <v>07/12/2023 00:00</v>
      </c>
      <c r="C195">
        <v>11.2</v>
      </c>
      <c r="D195" t="s">
        <v>21</v>
      </c>
      <c r="E195" t="s">
        <v>22</v>
      </c>
      <c r="G195" t="str">
        <f>"07/13/2023 00:40"</f>
        <v>07/13/2023 00:40</v>
      </c>
      <c r="I195">
        <f t="shared" si="4"/>
        <v>22.215199999999999</v>
      </c>
    </row>
    <row r="196" spans="1:9" x14ac:dyDescent="0.3">
      <c r="A196" t="s">
        <v>5</v>
      </c>
      <c r="B196" t="str">
        <f>"07/13/2023 00:00"</f>
        <v>07/13/2023 00:00</v>
      </c>
      <c r="C196">
        <v>6.1</v>
      </c>
      <c r="D196" t="s">
        <v>21</v>
      </c>
      <c r="E196" t="s">
        <v>22</v>
      </c>
      <c r="G196" t="str">
        <f>"07/14/2023 00:40"</f>
        <v>07/14/2023 00:40</v>
      </c>
      <c r="I196">
        <f t="shared" si="4"/>
        <v>12.099349999999999</v>
      </c>
    </row>
    <row r="197" spans="1:9" x14ac:dyDescent="0.3">
      <c r="A197" t="s">
        <v>5</v>
      </c>
      <c r="B197" t="str">
        <f>"07/14/2023 00:00"</f>
        <v>07/14/2023 00:00</v>
      </c>
      <c r="C197">
        <v>5.13</v>
      </c>
      <c r="D197" t="s">
        <v>21</v>
      </c>
      <c r="E197" t="s">
        <v>22</v>
      </c>
      <c r="G197" t="str">
        <f>"07/15/2023 00:40"</f>
        <v>07/15/2023 00:40</v>
      </c>
      <c r="I197">
        <f t="shared" si="4"/>
        <v>10.175355</v>
      </c>
    </row>
    <row r="198" spans="1:9" x14ac:dyDescent="0.3">
      <c r="A198" t="s">
        <v>5</v>
      </c>
      <c r="B198" t="str">
        <f>"07/15/2023 00:00"</f>
        <v>07/15/2023 00:00</v>
      </c>
      <c r="C198">
        <v>5.07</v>
      </c>
      <c r="D198" t="s">
        <v>21</v>
      </c>
      <c r="E198" t="s">
        <v>22</v>
      </c>
      <c r="G198" t="str">
        <f>"07/16/2023 00:40"</f>
        <v>07/16/2023 00:40</v>
      </c>
      <c r="I198">
        <f t="shared" si="4"/>
        <v>10.056345</v>
      </c>
    </row>
    <row r="199" spans="1:9" x14ac:dyDescent="0.3">
      <c r="A199" t="s">
        <v>5</v>
      </c>
      <c r="B199" t="str">
        <f>"07/16/2023 00:00"</f>
        <v>07/16/2023 00:00</v>
      </c>
      <c r="C199">
        <v>7.68</v>
      </c>
      <c r="D199" t="s">
        <v>21</v>
      </c>
      <c r="E199" t="s">
        <v>22</v>
      </c>
      <c r="G199" t="str">
        <f>"07/17/2023 00:40"</f>
        <v>07/17/2023 00:40</v>
      </c>
      <c r="I199">
        <f t="shared" si="4"/>
        <v>15.233280000000001</v>
      </c>
    </row>
    <row r="200" spans="1:9" x14ac:dyDescent="0.3">
      <c r="A200" t="s">
        <v>5</v>
      </c>
      <c r="B200" t="str">
        <f>"07/17/2023 00:00"</f>
        <v>07/17/2023 00:00</v>
      </c>
      <c r="C200">
        <v>18.100000000000001</v>
      </c>
      <c r="D200" t="s">
        <v>21</v>
      </c>
      <c r="E200" t="s">
        <v>22</v>
      </c>
      <c r="G200" t="str">
        <f>"07/18/2023 00:40"</f>
        <v>07/18/2023 00:40</v>
      </c>
      <c r="I200">
        <f t="shared" si="4"/>
        <v>35.901350000000001</v>
      </c>
    </row>
    <row r="201" spans="1:9" x14ac:dyDescent="0.3">
      <c r="A201" t="s">
        <v>5</v>
      </c>
      <c r="B201" t="str">
        <f>"07/18/2023 00:00"</f>
        <v>07/18/2023 00:00</v>
      </c>
      <c r="C201">
        <v>16.2</v>
      </c>
      <c r="D201" t="s">
        <v>21</v>
      </c>
      <c r="E201" t="s">
        <v>22</v>
      </c>
      <c r="G201" t="str">
        <f>"07/19/2023 00:40"</f>
        <v>07/19/2023 00:40</v>
      </c>
      <c r="I201">
        <f t="shared" si="4"/>
        <v>32.1327</v>
      </c>
    </row>
    <row r="202" spans="1:9" x14ac:dyDescent="0.3">
      <c r="A202" t="s">
        <v>5</v>
      </c>
      <c r="B202" t="str">
        <f>"07/19/2023 00:00"</f>
        <v>07/19/2023 00:00</v>
      </c>
      <c r="C202">
        <v>11.9</v>
      </c>
      <c r="D202" t="s">
        <v>21</v>
      </c>
      <c r="E202" t="s">
        <v>22</v>
      </c>
      <c r="G202" t="str">
        <f>"07/20/2023 00:40"</f>
        <v>07/20/2023 00:40</v>
      </c>
      <c r="I202">
        <f t="shared" si="4"/>
        <v>23.603650000000002</v>
      </c>
    </row>
    <row r="203" spans="1:9" x14ac:dyDescent="0.3">
      <c r="A203" t="s">
        <v>5</v>
      </c>
      <c r="B203" t="str">
        <f>"07/20/2023 00:00"</f>
        <v>07/20/2023 00:00</v>
      </c>
      <c r="C203">
        <v>12.5</v>
      </c>
      <c r="D203" t="s">
        <v>21</v>
      </c>
      <c r="E203" t="s">
        <v>22</v>
      </c>
      <c r="G203" t="str">
        <f>"07/20/2023 10:39"</f>
        <v>07/20/2023 10:39</v>
      </c>
      <c r="I203">
        <f t="shared" si="4"/>
        <v>24.793749999999999</v>
      </c>
    </row>
    <row r="204" spans="1:9" x14ac:dyDescent="0.3">
      <c r="A204" t="s">
        <v>5</v>
      </c>
      <c r="B204" t="str">
        <f>"07/21/2023 00:00"</f>
        <v>07/21/2023 00:00</v>
      </c>
      <c r="D204" t="s">
        <v>21</v>
      </c>
      <c r="I204">
        <f t="shared" si="4"/>
        <v>0</v>
      </c>
    </row>
    <row r="205" spans="1:9" x14ac:dyDescent="0.3">
      <c r="A205" t="s">
        <v>5</v>
      </c>
      <c r="B205" t="str">
        <f>"07/22/2023 00:00"</f>
        <v>07/22/2023 00:00</v>
      </c>
      <c r="C205">
        <v>1.1499999999999999</v>
      </c>
      <c r="D205" t="s">
        <v>21</v>
      </c>
      <c r="E205" t="s">
        <v>22</v>
      </c>
      <c r="G205" t="str">
        <f>"07/23/2023 00:40"</f>
        <v>07/23/2023 00:40</v>
      </c>
      <c r="I205">
        <f t="shared" si="4"/>
        <v>2.2810250000000001</v>
      </c>
    </row>
    <row r="206" spans="1:9" x14ac:dyDescent="0.3">
      <c r="A206" t="s">
        <v>5</v>
      </c>
      <c r="B206" t="str">
        <f>"07/23/2023 00:00"</f>
        <v>07/23/2023 00:00</v>
      </c>
      <c r="C206">
        <v>7.89</v>
      </c>
      <c r="D206" t="s">
        <v>21</v>
      </c>
      <c r="E206" t="s">
        <v>22</v>
      </c>
      <c r="G206" t="str">
        <f>"07/24/2023 00:40"</f>
        <v>07/24/2023 00:40</v>
      </c>
      <c r="I206">
        <f t="shared" si="4"/>
        <v>15.649815</v>
      </c>
    </row>
    <row r="207" spans="1:9" x14ac:dyDescent="0.3">
      <c r="A207" t="s">
        <v>5</v>
      </c>
      <c r="B207" t="str">
        <f>"07/24/2023 00:00"</f>
        <v>07/24/2023 00:00</v>
      </c>
      <c r="C207">
        <v>14.7</v>
      </c>
      <c r="D207" t="s">
        <v>21</v>
      </c>
      <c r="E207" t="s">
        <v>22</v>
      </c>
      <c r="G207" t="str">
        <f>"07/25/2023 00:40"</f>
        <v>07/25/2023 00:40</v>
      </c>
      <c r="I207">
        <f t="shared" si="4"/>
        <v>29.157450000000001</v>
      </c>
    </row>
    <row r="208" spans="1:9" x14ac:dyDescent="0.3">
      <c r="A208" t="s">
        <v>5</v>
      </c>
      <c r="B208" t="str">
        <f>"07/25/2023 00:00"</f>
        <v>07/25/2023 00:00</v>
      </c>
      <c r="C208">
        <v>18</v>
      </c>
      <c r="D208" t="s">
        <v>21</v>
      </c>
      <c r="E208" t="s">
        <v>22</v>
      </c>
      <c r="G208" t="str">
        <f>"07/26/2023 00:40"</f>
        <v>07/26/2023 00:40</v>
      </c>
      <c r="I208">
        <f t="shared" si="4"/>
        <v>35.703000000000003</v>
      </c>
    </row>
    <row r="209" spans="1:9" x14ac:dyDescent="0.3">
      <c r="A209" t="s">
        <v>5</v>
      </c>
      <c r="B209" t="str">
        <f>"07/26/2023 00:00"</f>
        <v>07/26/2023 00:00</v>
      </c>
      <c r="C209">
        <v>17.2</v>
      </c>
      <c r="D209" t="s">
        <v>21</v>
      </c>
      <c r="E209" t="s">
        <v>22</v>
      </c>
      <c r="G209" t="str">
        <f>"07/27/2023 00:40"</f>
        <v>07/27/2023 00:40</v>
      </c>
      <c r="I209">
        <f t="shared" si="4"/>
        <v>34.116199999999999</v>
      </c>
    </row>
    <row r="210" spans="1:9" x14ac:dyDescent="0.3">
      <c r="A210" t="s">
        <v>5</v>
      </c>
      <c r="B210" t="str">
        <f>"07/27/2023 00:00"</f>
        <v>07/27/2023 00:00</v>
      </c>
      <c r="C210">
        <v>17.8</v>
      </c>
      <c r="D210" t="s">
        <v>21</v>
      </c>
      <c r="E210" t="s">
        <v>22</v>
      </c>
      <c r="G210" t="str">
        <f>"07/28/2023 00:39"</f>
        <v>07/28/2023 00:39</v>
      </c>
      <c r="I210">
        <f t="shared" si="4"/>
        <v>35.3063</v>
      </c>
    </row>
    <row r="211" spans="1:9" x14ac:dyDescent="0.3">
      <c r="A211" t="s">
        <v>5</v>
      </c>
      <c r="B211" t="str">
        <f>"07/28/2023 00:00"</f>
        <v>07/28/2023 00:00</v>
      </c>
      <c r="C211">
        <v>18.8</v>
      </c>
      <c r="D211" t="s">
        <v>21</v>
      </c>
      <c r="E211" t="s">
        <v>22</v>
      </c>
      <c r="G211" t="str">
        <f>"07/29/2023 00:39"</f>
        <v>07/29/2023 00:39</v>
      </c>
      <c r="I211">
        <f t="shared" si="4"/>
        <v>37.2898</v>
      </c>
    </row>
    <row r="212" spans="1:9" x14ac:dyDescent="0.3">
      <c r="A212" t="s">
        <v>5</v>
      </c>
      <c r="B212" t="str">
        <f>"07/29/2023 00:00"</f>
        <v>07/29/2023 00:00</v>
      </c>
      <c r="C212">
        <v>21.4</v>
      </c>
      <c r="D212" t="s">
        <v>21</v>
      </c>
      <c r="E212" t="s">
        <v>22</v>
      </c>
      <c r="G212" t="str">
        <f>"07/30/2023 00:40"</f>
        <v>07/30/2023 00:40</v>
      </c>
      <c r="I212">
        <f t="shared" si="4"/>
        <v>42.446899999999999</v>
      </c>
    </row>
    <row r="213" spans="1:9" x14ac:dyDescent="0.3">
      <c r="A213" t="s">
        <v>5</v>
      </c>
      <c r="B213" t="str">
        <f>"07/30/2023 00:00"</f>
        <v>07/30/2023 00:00</v>
      </c>
      <c r="C213">
        <v>20.8</v>
      </c>
      <c r="D213" t="s">
        <v>21</v>
      </c>
      <c r="E213" t="s">
        <v>22</v>
      </c>
      <c r="G213" t="str">
        <f>"07/31/2023 00:40"</f>
        <v>07/31/2023 00:40</v>
      </c>
      <c r="I213">
        <f t="shared" si="4"/>
        <v>41.256800000000005</v>
      </c>
    </row>
    <row r="214" spans="1:9" x14ac:dyDescent="0.3">
      <c r="A214" t="s">
        <v>5</v>
      </c>
      <c r="B214" t="str">
        <f>"07/31/2023 00:00"</f>
        <v>07/31/2023 00:00</v>
      </c>
      <c r="C214">
        <v>19.399999999999999</v>
      </c>
      <c r="D214" t="s">
        <v>21</v>
      </c>
      <c r="E214" t="s">
        <v>22</v>
      </c>
      <c r="G214" t="str">
        <f>"08/01/2023 00:40"</f>
        <v>08/01/2023 00:40</v>
      </c>
      <c r="I214">
        <f t="shared" si="4"/>
        <v>38.479900000000001</v>
      </c>
    </row>
    <row r="215" spans="1:9" x14ac:dyDescent="0.3">
      <c r="A215" t="s">
        <v>5</v>
      </c>
      <c r="B215" t="str">
        <f>"08/01/2023 00:00"</f>
        <v>08/01/2023 00:00</v>
      </c>
      <c r="C215">
        <v>19.8</v>
      </c>
      <c r="D215" t="s">
        <v>21</v>
      </c>
      <c r="E215" t="s">
        <v>22</v>
      </c>
      <c r="G215" t="str">
        <f>"08/02/2023 00:39"</f>
        <v>08/02/2023 00:39</v>
      </c>
      <c r="I215">
        <f t="shared" si="4"/>
        <v>39.273299999999999</v>
      </c>
    </row>
    <row r="216" spans="1:9" x14ac:dyDescent="0.3">
      <c r="A216" t="s">
        <v>5</v>
      </c>
      <c r="B216" t="str">
        <f>"08/02/2023 00:00"</f>
        <v>08/02/2023 00:00</v>
      </c>
      <c r="C216">
        <v>4.6100000000000003</v>
      </c>
      <c r="D216" t="s">
        <v>21</v>
      </c>
      <c r="E216" t="s">
        <v>22</v>
      </c>
      <c r="G216" t="str">
        <f>"08/03/2023 00:40"</f>
        <v>08/03/2023 00:40</v>
      </c>
      <c r="I216">
        <f t="shared" si="4"/>
        <v>9.1439350000000008</v>
      </c>
    </row>
    <row r="217" spans="1:9" x14ac:dyDescent="0.3">
      <c r="A217" t="s">
        <v>5</v>
      </c>
      <c r="B217" t="str">
        <f>"08/03/2023 00:00"</f>
        <v>08/03/2023 00:00</v>
      </c>
      <c r="C217">
        <v>1.42</v>
      </c>
      <c r="D217" t="s">
        <v>21</v>
      </c>
      <c r="E217" t="s">
        <v>22</v>
      </c>
      <c r="G217" t="str">
        <f>"08/04/2023 00:40"</f>
        <v>08/04/2023 00:40</v>
      </c>
      <c r="I217">
        <f t="shared" si="4"/>
        <v>2.81657</v>
      </c>
    </row>
    <row r="218" spans="1:9" x14ac:dyDescent="0.3">
      <c r="A218" t="s">
        <v>5</v>
      </c>
      <c r="B218" t="str">
        <f>"08/04/2023 00:00"</f>
        <v>08/04/2023 00:00</v>
      </c>
      <c r="C218">
        <v>1.24</v>
      </c>
      <c r="D218" t="s">
        <v>21</v>
      </c>
      <c r="E218" t="s">
        <v>22</v>
      </c>
      <c r="G218" t="str">
        <f>"08/05/2023 00:40"</f>
        <v>08/05/2023 00:40</v>
      </c>
      <c r="I218">
        <f t="shared" si="4"/>
        <v>2.4595400000000001</v>
      </c>
    </row>
    <row r="219" spans="1:9" x14ac:dyDescent="0.3">
      <c r="A219" t="s">
        <v>5</v>
      </c>
      <c r="B219" t="str">
        <f>"08/05/2023 00:00"</f>
        <v>08/05/2023 00:00</v>
      </c>
      <c r="C219">
        <v>2.08</v>
      </c>
      <c r="D219" t="s">
        <v>21</v>
      </c>
      <c r="E219" t="s">
        <v>22</v>
      </c>
      <c r="G219" t="str">
        <f>"08/06/2023 00:40"</f>
        <v>08/06/2023 00:40</v>
      </c>
      <c r="I219">
        <f t="shared" si="4"/>
        <v>4.12568</v>
      </c>
    </row>
    <row r="220" spans="1:9" x14ac:dyDescent="0.3">
      <c r="A220" t="s">
        <v>5</v>
      </c>
      <c r="B220" t="str">
        <f>"08/06/2023 00:00"</f>
        <v>08/06/2023 00:00</v>
      </c>
      <c r="C220">
        <v>1.41</v>
      </c>
      <c r="D220" t="s">
        <v>21</v>
      </c>
      <c r="E220" t="s">
        <v>22</v>
      </c>
      <c r="G220" t="str">
        <f>"08/07/2023 00:40"</f>
        <v>08/07/2023 00:40</v>
      </c>
      <c r="I220">
        <f t="shared" si="4"/>
        <v>2.796735</v>
      </c>
    </row>
    <row r="221" spans="1:9" x14ac:dyDescent="0.3">
      <c r="A221" t="s">
        <v>5</v>
      </c>
      <c r="B221" t="str">
        <f>"08/07/2023 00:00"</f>
        <v>08/07/2023 00:00</v>
      </c>
      <c r="C221">
        <v>0.88700000000000001</v>
      </c>
      <c r="D221" t="s">
        <v>21</v>
      </c>
      <c r="E221" t="s">
        <v>22</v>
      </c>
      <c r="G221" t="str">
        <f>"08/08/2023 00:40"</f>
        <v>08/08/2023 00:40</v>
      </c>
      <c r="I221">
        <f t="shared" si="4"/>
        <v>1.7593645</v>
      </c>
    </row>
    <row r="222" spans="1:9" x14ac:dyDescent="0.3">
      <c r="A222" t="s">
        <v>5</v>
      </c>
      <c r="B222" t="str">
        <f>"08/08/2023 00:00"</f>
        <v>08/08/2023 00:00</v>
      </c>
      <c r="C222">
        <v>0.74199999999999999</v>
      </c>
      <c r="D222" t="s">
        <v>21</v>
      </c>
      <c r="E222" t="s">
        <v>22</v>
      </c>
      <c r="G222" t="str">
        <f>"08/09/2023 00:39"</f>
        <v>08/09/2023 00:39</v>
      </c>
      <c r="I222">
        <f t="shared" si="4"/>
        <v>1.471757</v>
      </c>
    </row>
    <row r="223" spans="1:9" x14ac:dyDescent="0.3">
      <c r="A223" t="s">
        <v>5</v>
      </c>
      <c r="B223" t="str">
        <f>"08/09/2023 00:00"</f>
        <v>08/09/2023 00:00</v>
      </c>
      <c r="C223">
        <v>0.71899999999999997</v>
      </c>
      <c r="D223" t="s">
        <v>21</v>
      </c>
      <c r="E223" t="s">
        <v>22</v>
      </c>
      <c r="G223" t="str">
        <f>"08/10/2023 00:40"</f>
        <v>08/10/2023 00:40</v>
      </c>
      <c r="I223">
        <f t="shared" si="4"/>
        <v>1.4261364999999999</v>
      </c>
    </row>
    <row r="224" spans="1:9" x14ac:dyDescent="0.3">
      <c r="A224" t="s">
        <v>5</v>
      </c>
      <c r="B224" t="str">
        <f>"08/10/2023 00:00"</f>
        <v>08/10/2023 00:00</v>
      </c>
      <c r="C224">
        <v>3.5</v>
      </c>
      <c r="D224" t="s">
        <v>21</v>
      </c>
      <c r="E224" t="s">
        <v>22</v>
      </c>
      <c r="G224" t="str">
        <f>"08/11/2023 00:40"</f>
        <v>08/11/2023 00:40</v>
      </c>
      <c r="I224">
        <f t="shared" si="4"/>
        <v>6.9422500000000005</v>
      </c>
    </row>
    <row r="225" spans="1:9" x14ac:dyDescent="0.3">
      <c r="A225" t="s">
        <v>5</v>
      </c>
      <c r="B225" t="str">
        <f>"08/11/2023 00:00"</f>
        <v>08/11/2023 00:00</v>
      </c>
      <c r="C225">
        <v>7.9</v>
      </c>
      <c r="D225" t="s">
        <v>21</v>
      </c>
      <c r="E225" t="s">
        <v>22</v>
      </c>
      <c r="G225" t="str">
        <f>"08/12/2023 00:40"</f>
        <v>08/12/2023 00:40</v>
      </c>
      <c r="I225">
        <f t="shared" si="4"/>
        <v>15.669650000000001</v>
      </c>
    </row>
    <row r="226" spans="1:9" x14ac:dyDescent="0.3">
      <c r="A226" t="s">
        <v>5</v>
      </c>
      <c r="B226" t="str">
        <f>"08/12/2023 00:00"</f>
        <v>08/12/2023 00:00</v>
      </c>
      <c r="C226">
        <v>6.87</v>
      </c>
      <c r="D226" t="s">
        <v>21</v>
      </c>
      <c r="E226" t="s">
        <v>22</v>
      </c>
      <c r="G226" t="str">
        <f>"08/13/2023 00:40"</f>
        <v>08/13/2023 00:40</v>
      </c>
      <c r="I226">
        <f t="shared" si="4"/>
        <v>13.626645</v>
      </c>
    </row>
    <row r="227" spans="1:9" x14ac:dyDescent="0.3">
      <c r="A227" t="s">
        <v>5</v>
      </c>
      <c r="B227" t="str">
        <f>"08/13/2023 00:00"</f>
        <v>08/13/2023 00:00</v>
      </c>
      <c r="C227">
        <v>7.31</v>
      </c>
      <c r="D227" t="s">
        <v>21</v>
      </c>
      <c r="E227" t="s">
        <v>22</v>
      </c>
      <c r="G227" t="str">
        <f>"08/14/2023 00:39"</f>
        <v>08/14/2023 00:39</v>
      </c>
      <c r="I227">
        <f t="shared" si="4"/>
        <v>14.499385</v>
      </c>
    </row>
    <row r="228" spans="1:9" x14ac:dyDescent="0.3">
      <c r="A228" t="s">
        <v>5</v>
      </c>
      <c r="B228" t="str">
        <f>"08/14/2023 00:00"</f>
        <v>08/14/2023 00:00</v>
      </c>
      <c r="C228">
        <v>7.44</v>
      </c>
      <c r="D228" t="s">
        <v>21</v>
      </c>
      <c r="E228" t="s">
        <v>22</v>
      </c>
      <c r="G228" t="str">
        <f>"08/15/2023 00:39"</f>
        <v>08/15/2023 00:39</v>
      </c>
      <c r="I228">
        <f t="shared" si="4"/>
        <v>14.757240000000001</v>
      </c>
    </row>
    <row r="229" spans="1:9" x14ac:dyDescent="0.3">
      <c r="A229" t="s">
        <v>5</v>
      </c>
      <c r="B229" t="str">
        <f>"08/15/2023 00:00"</f>
        <v>08/15/2023 00:00</v>
      </c>
      <c r="C229">
        <v>8.1999999999999993</v>
      </c>
      <c r="D229" t="s">
        <v>21</v>
      </c>
      <c r="E229" t="s">
        <v>22</v>
      </c>
      <c r="G229" t="str">
        <f>"08/16/2023 00:40"</f>
        <v>08/16/2023 00:40</v>
      </c>
      <c r="I229">
        <f t="shared" si="4"/>
        <v>16.264699999999998</v>
      </c>
    </row>
    <row r="230" spans="1:9" x14ac:dyDescent="0.3">
      <c r="A230" t="s">
        <v>5</v>
      </c>
      <c r="B230" t="str">
        <f>"08/16/2023 00:00"</f>
        <v>08/16/2023 00:00</v>
      </c>
      <c r="C230">
        <v>11.9</v>
      </c>
      <c r="D230" t="s">
        <v>21</v>
      </c>
      <c r="E230" t="s">
        <v>22</v>
      </c>
      <c r="G230" t="str">
        <f>"08/17/2023 00:40"</f>
        <v>08/17/2023 00:40</v>
      </c>
      <c r="I230">
        <f t="shared" si="4"/>
        <v>23.603650000000002</v>
      </c>
    </row>
    <row r="231" spans="1:9" x14ac:dyDescent="0.3">
      <c r="A231" t="s">
        <v>5</v>
      </c>
      <c r="B231" t="str">
        <f>"08/17/2023 00:00"</f>
        <v>08/17/2023 00:00</v>
      </c>
      <c r="C231">
        <v>14.8</v>
      </c>
      <c r="D231" t="s">
        <v>21</v>
      </c>
      <c r="E231" t="s">
        <v>22</v>
      </c>
      <c r="G231" t="str">
        <f>"08/18/2023 00:40"</f>
        <v>08/18/2023 00:40</v>
      </c>
      <c r="I231">
        <f t="shared" si="4"/>
        <v>29.355800000000002</v>
      </c>
    </row>
    <row r="232" spans="1:9" x14ac:dyDescent="0.3">
      <c r="A232" t="s">
        <v>5</v>
      </c>
      <c r="B232" t="str">
        <f>"08/18/2023 00:00"</f>
        <v>08/18/2023 00:00</v>
      </c>
      <c r="C232">
        <v>14.7</v>
      </c>
      <c r="D232" t="s">
        <v>21</v>
      </c>
      <c r="E232" t="s">
        <v>22</v>
      </c>
      <c r="G232" t="str">
        <f>"08/19/2023 00:40"</f>
        <v>08/19/2023 00:40</v>
      </c>
      <c r="I232">
        <f t="shared" si="4"/>
        <v>29.157450000000001</v>
      </c>
    </row>
    <row r="233" spans="1:9" x14ac:dyDescent="0.3">
      <c r="A233" t="s">
        <v>5</v>
      </c>
      <c r="B233" t="str">
        <f>"08/19/2023 00:00"</f>
        <v>08/19/2023 00:00</v>
      </c>
      <c r="C233">
        <v>15.8</v>
      </c>
      <c r="D233" t="s">
        <v>21</v>
      </c>
      <c r="E233" t="s">
        <v>22</v>
      </c>
      <c r="G233" t="str">
        <f>"08/20/2023 00:40"</f>
        <v>08/20/2023 00:40</v>
      </c>
      <c r="I233">
        <f t="shared" si="4"/>
        <v>31.339300000000001</v>
      </c>
    </row>
    <row r="234" spans="1:9" x14ac:dyDescent="0.3">
      <c r="A234" t="s">
        <v>5</v>
      </c>
      <c r="B234" t="str">
        <f>"08/20/2023 00:00"</f>
        <v>08/20/2023 00:00</v>
      </c>
      <c r="C234">
        <v>17.100000000000001</v>
      </c>
      <c r="D234" t="s">
        <v>21</v>
      </c>
      <c r="E234" t="s">
        <v>22</v>
      </c>
      <c r="G234" t="str">
        <f>"08/21/2023 00:40"</f>
        <v>08/21/2023 00:40</v>
      </c>
      <c r="I234">
        <f t="shared" si="4"/>
        <v>33.917850000000001</v>
      </c>
    </row>
    <row r="235" spans="1:9" x14ac:dyDescent="0.3">
      <c r="A235" t="s">
        <v>5</v>
      </c>
      <c r="B235" t="str">
        <f>"08/21/2023 00:00"</f>
        <v>08/21/2023 00:00</v>
      </c>
      <c r="C235">
        <v>17.2</v>
      </c>
      <c r="D235" t="s">
        <v>21</v>
      </c>
      <c r="E235" t="s">
        <v>22</v>
      </c>
      <c r="G235" t="str">
        <f>"08/22/2023 00:40"</f>
        <v>08/22/2023 00:40</v>
      </c>
      <c r="I235">
        <f t="shared" si="4"/>
        <v>34.116199999999999</v>
      </c>
    </row>
    <row r="236" spans="1:9" x14ac:dyDescent="0.3">
      <c r="A236" t="s">
        <v>5</v>
      </c>
      <c r="B236" t="str">
        <f>"08/22/2023 00:00"</f>
        <v>08/22/2023 00:00</v>
      </c>
      <c r="C236">
        <v>17.3</v>
      </c>
      <c r="D236" t="s">
        <v>21</v>
      </c>
      <c r="E236" t="s">
        <v>22</v>
      </c>
      <c r="G236" t="str">
        <f>"08/23/2023 00:40"</f>
        <v>08/23/2023 00:40</v>
      </c>
      <c r="I236">
        <f t="shared" si="4"/>
        <v>34.314550000000004</v>
      </c>
    </row>
    <row r="237" spans="1:9" x14ac:dyDescent="0.3">
      <c r="A237" t="s">
        <v>5</v>
      </c>
      <c r="B237" t="str">
        <f>"08/23/2023 00:00"</f>
        <v>08/23/2023 00:00</v>
      </c>
      <c r="C237">
        <v>16.600000000000001</v>
      </c>
      <c r="D237" t="s">
        <v>21</v>
      </c>
      <c r="E237" t="s">
        <v>22</v>
      </c>
      <c r="G237" t="str">
        <f>"08/24/2023 00:40"</f>
        <v>08/24/2023 00:40</v>
      </c>
      <c r="I237">
        <f t="shared" si="4"/>
        <v>32.926100000000005</v>
      </c>
    </row>
    <row r="238" spans="1:9" x14ac:dyDescent="0.3">
      <c r="A238" t="s">
        <v>5</v>
      </c>
      <c r="B238" t="str">
        <f>"08/24/2023 00:00"</f>
        <v>08/24/2023 00:00</v>
      </c>
      <c r="C238">
        <v>17.600000000000001</v>
      </c>
      <c r="D238" t="s">
        <v>21</v>
      </c>
      <c r="E238" t="s">
        <v>22</v>
      </c>
      <c r="G238" t="str">
        <f>"08/25/2023 00:40"</f>
        <v>08/25/2023 00:40</v>
      </c>
      <c r="I238">
        <f t="shared" si="4"/>
        <v>34.909600000000005</v>
      </c>
    </row>
    <row r="239" spans="1:9" x14ac:dyDescent="0.3">
      <c r="A239" t="s">
        <v>5</v>
      </c>
      <c r="B239" t="str">
        <f>"08/25/2023 00:00"</f>
        <v>08/25/2023 00:00</v>
      </c>
      <c r="C239">
        <v>16.3</v>
      </c>
      <c r="D239" t="s">
        <v>21</v>
      </c>
      <c r="E239" t="s">
        <v>22</v>
      </c>
      <c r="G239" t="str">
        <f>"08/26/2023 00:40"</f>
        <v>08/26/2023 00:40</v>
      </c>
      <c r="I239">
        <f t="shared" si="4"/>
        <v>32.331050000000005</v>
      </c>
    </row>
    <row r="240" spans="1:9" x14ac:dyDescent="0.3">
      <c r="A240" t="s">
        <v>5</v>
      </c>
      <c r="B240" t="str">
        <f>"08/26/2023 00:00"</f>
        <v>08/26/2023 00:00</v>
      </c>
      <c r="C240">
        <v>12</v>
      </c>
      <c r="D240" t="s">
        <v>21</v>
      </c>
      <c r="E240" t="s">
        <v>22</v>
      </c>
      <c r="G240" t="str">
        <f>"08/27/2023 00:40"</f>
        <v>08/27/2023 00:40</v>
      </c>
      <c r="I240">
        <f t="shared" si="4"/>
        <v>23.802</v>
      </c>
    </row>
    <row r="241" spans="1:9" x14ac:dyDescent="0.3">
      <c r="A241" t="s">
        <v>5</v>
      </c>
      <c r="B241" t="str">
        <f>"08/27/2023 00:00"</f>
        <v>08/27/2023 00:00</v>
      </c>
      <c r="C241">
        <v>13.4</v>
      </c>
      <c r="D241" t="s">
        <v>21</v>
      </c>
      <c r="E241" t="s">
        <v>22</v>
      </c>
      <c r="G241" t="str">
        <f>"08/28/2023 00:39"</f>
        <v>08/28/2023 00:39</v>
      </c>
      <c r="I241">
        <f t="shared" si="4"/>
        <v>26.578900000000001</v>
      </c>
    </row>
    <row r="242" spans="1:9" x14ac:dyDescent="0.3">
      <c r="A242" t="s">
        <v>5</v>
      </c>
      <c r="B242" t="str">
        <f>"08/28/2023 00:00"</f>
        <v>08/28/2023 00:00</v>
      </c>
      <c r="C242">
        <v>16.7</v>
      </c>
      <c r="D242" t="s">
        <v>21</v>
      </c>
      <c r="E242" t="s">
        <v>22</v>
      </c>
      <c r="G242" t="str">
        <f>"08/29/2023 00:39"</f>
        <v>08/29/2023 00:39</v>
      </c>
      <c r="I242">
        <f t="shared" si="4"/>
        <v>33.124449999999996</v>
      </c>
    </row>
    <row r="243" spans="1:9" x14ac:dyDescent="0.3">
      <c r="A243" t="s">
        <v>5</v>
      </c>
      <c r="B243" t="str">
        <f>"08/29/2023 00:00"</f>
        <v>08/29/2023 00:00</v>
      </c>
      <c r="C243">
        <v>16.899999999999999</v>
      </c>
      <c r="D243" t="s">
        <v>21</v>
      </c>
      <c r="E243" t="s">
        <v>22</v>
      </c>
      <c r="G243" t="str">
        <f>"08/30/2023 00:39"</f>
        <v>08/30/2023 00:39</v>
      </c>
      <c r="I243">
        <f t="shared" si="4"/>
        <v>33.521149999999999</v>
      </c>
    </row>
    <row r="244" spans="1:9" x14ac:dyDescent="0.3">
      <c r="A244" t="s">
        <v>5</v>
      </c>
      <c r="B244" t="str">
        <f>"08/30/2023 00:00"</f>
        <v>08/30/2023 00:00</v>
      </c>
      <c r="C244">
        <v>17</v>
      </c>
      <c r="D244" t="s">
        <v>21</v>
      </c>
      <c r="E244" t="s">
        <v>22</v>
      </c>
      <c r="G244" t="str">
        <f>"08/31/2023 00:40"</f>
        <v>08/31/2023 00:40</v>
      </c>
      <c r="I244">
        <f t="shared" si="4"/>
        <v>33.719500000000004</v>
      </c>
    </row>
    <row r="245" spans="1:9" x14ac:dyDescent="0.3">
      <c r="A245" t="s">
        <v>5</v>
      </c>
      <c r="B245" t="str">
        <f>"08/31/2023 00:00"</f>
        <v>08/31/2023 00:00</v>
      </c>
      <c r="C245">
        <v>15.6</v>
      </c>
      <c r="D245" t="s">
        <v>21</v>
      </c>
      <c r="E245" t="s">
        <v>22</v>
      </c>
      <c r="G245" t="str">
        <f>"09/01/2023 00:40"</f>
        <v>09/01/2023 00:40</v>
      </c>
      <c r="I245">
        <f t="shared" si="4"/>
        <v>30.942599999999999</v>
      </c>
    </row>
    <row r="246" spans="1:9" x14ac:dyDescent="0.3">
      <c r="A246" t="s">
        <v>5</v>
      </c>
      <c r="B246" t="str">
        <f>"09/01/2023 00:00"</f>
        <v>09/01/2023 00:00</v>
      </c>
      <c r="C246">
        <v>15.8</v>
      </c>
      <c r="D246" t="s">
        <v>21</v>
      </c>
      <c r="E246" t="s">
        <v>22</v>
      </c>
      <c r="G246" t="str">
        <f>"09/02/2023 00:40"</f>
        <v>09/02/2023 00:40</v>
      </c>
      <c r="I246">
        <f t="shared" si="4"/>
        <v>31.339300000000001</v>
      </c>
    </row>
    <row r="247" spans="1:9" x14ac:dyDescent="0.3">
      <c r="A247" t="s">
        <v>5</v>
      </c>
      <c r="B247" t="str">
        <f>"09/02/2023 00:00"</f>
        <v>09/02/2023 00:00</v>
      </c>
      <c r="C247">
        <v>16.3</v>
      </c>
      <c r="D247" t="s">
        <v>21</v>
      </c>
      <c r="E247" t="s">
        <v>22</v>
      </c>
      <c r="G247" t="str">
        <f>"09/03/2023 00:40"</f>
        <v>09/03/2023 00:40</v>
      </c>
      <c r="I247">
        <f t="shared" si="4"/>
        <v>32.331050000000005</v>
      </c>
    </row>
    <row r="248" spans="1:9" x14ac:dyDescent="0.3">
      <c r="A248" t="s">
        <v>5</v>
      </c>
      <c r="B248" t="str">
        <f>"09/03/2023 00:00"</f>
        <v>09/03/2023 00:00</v>
      </c>
      <c r="C248">
        <v>15</v>
      </c>
      <c r="D248" t="s">
        <v>21</v>
      </c>
      <c r="E248" t="s">
        <v>22</v>
      </c>
      <c r="G248" t="str">
        <f>"09/04/2023 00:40"</f>
        <v>09/04/2023 00:40</v>
      </c>
      <c r="I248">
        <f t="shared" si="4"/>
        <v>29.752500000000001</v>
      </c>
    </row>
    <row r="249" spans="1:9" x14ac:dyDescent="0.3">
      <c r="A249" t="s">
        <v>5</v>
      </c>
      <c r="B249" t="str">
        <f>"09/04/2023 00:00"</f>
        <v>09/04/2023 00:00</v>
      </c>
      <c r="C249">
        <v>15.4</v>
      </c>
      <c r="D249" t="s">
        <v>21</v>
      </c>
      <c r="E249" t="s">
        <v>22</v>
      </c>
      <c r="G249" t="str">
        <f>"09/05/2023 00:40"</f>
        <v>09/05/2023 00:40</v>
      </c>
      <c r="I249">
        <f t="shared" si="4"/>
        <v>30.5459</v>
      </c>
    </row>
    <row r="250" spans="1:9" x14ac:dyDescent="0.3">
      <c r="A250" t="s">
        <v>5</v>
      </c>
      <c r="B250" t="str">
        <f>"09/05/2023 00:00"</f>
        <v>09/05/2023 00:00</v>
      </c>
      <c r="C250">
        <v>16.2</v>
      </c>
      <c r="D250" t="s">
        <v>21</v>
      </c>
      <c r="E250" t="s">
        <v>22</v>
      </c>
      <c r="G250" t="str">
        <f>"09/06/2023 00:40"</f>
        <v>09/06/2023 00:40</v>
      </c>
      <c r="I250">
        <f t="shared" si="4"/>
        <v>32.1327</v>
      </c>
    </row>
    <row r="251" spans="1:9" x14ac:dyDescent="0.3">
      <c r="A251" t="s">
        <v>5</v>
      </c>
      <c r="B251" t="str">
        <f>"09/06/2023 00:00"</f>
        <v>09/06/2023 00:00</v>
      </c>
      <c r="C251">
        <v>16.399999999999999</v>
      </c>
      <c r="D251" t="s">
        <v>21</v>
      </c>
      <c r="E251" t="s">
        <v>22</v>
      </c>
      <c r="G251" t="str">
        <f>"09/07/2023 00:39"</f>
        <v>09/07/2023 00:39</v>
      </c>
      <c r="I251">
        <f t="shared" si="4"/>
        <v>32.529399999999995</v>
      </c>
    </row>
    <row r="252" spans="1:9" x14ac:dyDescent="0.3">
      <c r="A252" t="s">
        <v>5</v>
      </c>
      <c r="B252" t="str">
        <f>"09/07/2023 00:00"</f>
        <v>09/07/2023 00:00</v>
      </c>
      <c r="C252">
        <v>16.5</v>
      </c>
      <c r="D252" t="s">
        <v>21</v>
      </c>
      <c r="E252" t="s">
        <v>22</v>
      </c>
      <c r="G252" t="str">
        <f>"09/08/2023 00:40"</f>
        <v>09/08/2023 00:40</v>
      </c>
      <c r="I252">
        <f t="shared" si="4"/>
        <v>32.72775</v>
      </c>
    </row>
    <row r="253" spans="1:9" x14ac:dyDescent="0.3">
      <c r="A253" t="s">
        <v>5</v>
      </c>
      <c r="B253" t="str">
        <f>"09/08/2023 00:00"</f>
        <v>09/08/2023 00:00</v>
      </c>
      <c r="C253">
        <v>16.3</v>
      </c>
      <c r="D253" t="s">
        <v>21</v>
      </c>
      <c r="E253" t="s">
        <v>22</v>
      </c>
      <c r="G253" t="str">
        <f>"09/09/2023 00:40"</f>
        <v>09/09/2023 00:40</v>
      </c>
      <c r="I253">
        <f t="shared" si="4"/>
        <v>32.331050000000005</v>
      </c>
    </row>
    <row r="254" spans="1:9" x14ac:dyDescent="0.3">
      <c r="A254" t="s">
        <v>5</v>
      </c>
      <c r="B254" t="str">
        <f>"09/09/2023 00:00"</f>
        <v>09/09/2023 00:00</v>
      </c>
      <c r="C254">
        <v>16.3</v>
      </c>
      <c r="D254" t="s">
        <v>21</v>
      </c>
      <c r="E254" t="s">
        <v>22</v>
      </c>
      <c r="G254" t="str">
        <f>"09/10/2023 00:47"</f>
        <v>09/10/2023 00:47</v>
      </c>
      <c r="I254">
        <f t="shared" si="4"/>
        <v>32.331050000000005</v>
      </c>
    </row>
    <row r="255" spans="1:9" x14ac:dyDescent="0.3">
      <c r="A255" t="s">
        <v>5</v>
      </c>
      <c r="B255" t="str">
        <f>"09/10/2023 00:00"</f>
        <v>09/10/2023 00:00</v>
      </c>
      <c r="C255">
        <v>16.3</v>
      </c>
      <c r="D255" t="s">
        <v>21</v>
      </c>
      <c r="E255" t="s">
        <v>22</v>
      </c>
      <c r="G255" t="str">
        <f>"09/11/2023 00:41"</f>
        <v>09/11/2023 00:41</v>
      </c>
      <c r="I255">
        <f t="shared" si="4"/>
        <v>32.331050000000005</v>
      </c>
    </row>
    <row r="256" spans="1:9" x14ac:dyDescent="0.3">
      <c r="A256" t="s">
        <v>5</v>
      </c>
      <c r="B256" t="str">
        <f>"09/11/2023 00:00"</f>
        <v>09/11/2023 00:00</v>
      </c>
      <c r="C256">
        <v>16</v>
      </c>
      <c r="D256" t="s">
        <v>21</v>
      </c>
      <c r="E256" t="s">
        <v>22</v>
      </c>
      <c r="G256" t="str">
        <f>"09/12/2023 00:40"</f>
        <v>09/12/2023 00:40</v>
      </c>
      <c r="I256">
        <f t="shared" si="4"/>
        <v>31.736000000000001</v>
      </c>
    </row>
    <row r="257" spans="1:9" x14ac:dyDescent="0.3">
      <c r="A257" t="s">
        <v>5</v>
      </c>
      <c r="B257" t="str">
        <f>"09/12/2023 00:00"</f>
        <v>09/12/2023 00:00</v>
      </c>
      <c r="C257">
        <v>15.5</v>
      </c>
      <c r="D257" t="s">
        <v>21</v>
      </c>
      <c r="E257" t="s">
        <v>22</v>
      </c>
      <c r="G257" t="str">
        <f>"09/13/2023 00:40"</f>
        <v>09/13/2023 00:40</v>
      </c>
      <c r="I257">
        <f t="shared" si="4"/>
        <v>30.744250000000001</v>
      </c>
    </row>
    <row r="258" spans="1:9" x14ac:dyDescent="0.3">
      <c r="A258" t="s">
        <v>5</v>
      </c>
      <c r="B258" t="str">
        <f>"09/13/2023 00:00"</f>
        <v>09/13/2023 00:00</v>
      </c>
      <c r="C258">
        <v>12.5</v>
      </c>
      <c r="D258" t="s">
        <v>21</v>
      </c>
      <c r="E258" t="s">
        <v>22</v>
      </c>
      <c r="G258" t="str">
        <f>"09/14/2023 00:40"</f>
        <v>09/14/2023 00:40</v>
      </c>
      <c r="I258">
        <f t="shared" ref="I258:I321" si="5">IF(C258 = "---",0,IF(C258 &lt;= 0,0,C258*1.9835))</f>
        <v>24.793749999999999</v>
      </c>
    </row>
    <row r="259" spans="1:9" x14ac:dyDescent="0.3">
      <c r="A259" t="s">
        <v>5</v>
      </c>
      <c r="B259" t="str">
        <f>"09/14/2023 00:00"</f>
        <v>09/14/2023 00:00</v>
      </c>
      <c r="C259">
        <v>12.4</v>
      </c>
      <c r="D259" t="s">
        <v>21</v>
      </c>
      <c r="E259" t="s">
        <v>22</v>
      </c>
      <c r="G259" t="str">
        <f>"09/15/2023 00:40"</f>
        <v>09/15/2023 00:40</v>
      </c>
      <c r="I259">
        <f t="shared" si="5"/>
        <v>24.595400000000001</v>
      </c>
    </row>
    <row r="260" spans="1:9" x14ac:dyDescent="0.3">
      <c r="A260" t="s">
        <v>5</v>
      </c>
      <c r="B260" t="str">
        <f>"09/15/2023 00:00"</f>
        <v>09/15/2023 00:00</v>
      </c>
      <c r="C260">
        <v>13.7</v>
      </c>
      <c r="D260" t="s">
        <v>21</v>
      </c>
      <c r="E260" t="s">
        <v>22</v>
      </c>
      <c r="G260" t="str">
        <f>"09/16/2023 00:40"</f>
        <v>09/16/2023 00:40</v>
      </c>
      <c r="I260">
        <f t="shared" si="5"/>
        <v>27.173949999999998</v>
      </c>
    </row>
    <row r="261" spans="1:9" x14ac:dyDescent="0.3">
      <c r="A261" t="s">
        <v>5</v>
      </c>
      <c r="B261" t="str">
        <f>"09/16/2023 00:00"</f>
        <v>09/16/2023 00:00</v>
      </c>
      <c r="C261">
        <v>13.7</v>
      </c>
      <c r="D261" t="s">
        <v>21</v>
      </c>
      <c r="E261" t="s">
        <v>22</v>
      </c>
      <c r="G261" t="str">
        <f>"09/17/2023 00:40"</f>
        <v>09/17/2023 00:40</v>
      </c>
      <c r="I261">
        <f t="shared" si="5"/>
        <v>27.173949999999998</v>
      </c>
    </row>
    <row r="262" spans="1:9" x14ac:dyDescent="0.3">
      <c r="A262" t="s">
        <v>5</v>
      </c>
      <c r="B262" t="str">
        <f>"09/17/2023 00:00"</f>
        <v>09/17/2023 00:00</v>
      </c>
      <c r="C262">
        <v>13</v>
      </c>
      <c r="D262" t="s">
        <v>21</v>
      </c>
      <c r="E262" t="s">
        <v>22</v>
      </c>
      <c r="G262" t="str">
        <f>"09/18/2023 00:40"</f>
        <v>09/18/2023 00:40</v>
      </c>
      <c r="I262">
        <f t="shared" si="5"/>
        <v>25.785499999999999</v>
      </c>
    </row>
    <row r="263" spans="1:9" x14ac:dyDescent="0.3">
      <c r="A263" t="s">
        <v>5</v>
      </c>
      <c r="B263" t="str">
        <f>"09/18/2023 00:00"</f>
        <v>09/18/2023 00:00</v>
      </c>
      <c r="C263">
        <v>12.8</v>
      </c>
      <c r="D263" t="s">
        <v>21</v>
      </c>
      <c r="E263" t="s">
        <v>22</v>
      </c>
      <c r="G263" t="str">
        <f>"09/19/2023 00:40"</f>
        <v>09/19/2023 00:40</v>
      </c>
      <c r="I263">
        <f t="shared" si="5"/>
        <v>25.388800000000003</v>
      </c>
    </row>
    <row r="264" spans="1:9" x14ac:dyDescent="0.3">
      <c r="A264" t="s">
        <v>5</v>
      </c>
      <c r="B264" t="str">
        <f>"09/19/2023 00:00"</f>
        <v>09/19/2023 00:00</v>
      </c>
      <c r="C264">
        <v>12.2</v>
      </c>
      <c r="D264" t="s">
        <v>21</v>
      </c>
      <c r="E264" t="s">
        <v>22</v>
      </c>
      <c r="F264" t="s">
        <v>24</v>
      </c>
      <c r="G264" t="str">
        <f>"09/20/2023 00:40"</f>
        <v>09/20/2023 00:40</v>
      </c>
      <c r="I264">
        <f t="shared" si="5"/>
        <v>24.198699999999999</v>
      </c>
    </row>
    <row r="265" spans="1:9" x14ac:dyDescent="0.3">
      <c r="A265" t="s">
        <v>5</v>
      </c>
      <c r="B265" t="str">
        <f>"09/20/2023 00:00"</f>
        <v>09/20/2023 00:00</v>
      </c>
      <c r="C265">
        <v>11.5</v>
      </c>
      <c r="D265" t="s">
        <v>21</v>
      </c>
      <c r="E265" t="s">
        <v>22</v>
      </c>
      <c r="G265" t="str">
        <f>"09/21/2023 00:40"</f>
        <v>09/21/2023 00:40</v>
      </c>
      <c r="I265">
        <f t="shared" si="5"/>
        <v>22.81025</v>
      </c>
    </row>
    <row r="266" spans="1:9" x14ac:dyDescent="0.3">
      <c r="A266" t="s">
        <v>5</v>
      </c>
      <c r="B266" t="str">
        <f>"09/21/2023 00:00"</f>
        <v>09/21/2023 00:00</v>
      </c>
      <c r="C266">
        <v>12.3</v>
      </c>
      <c r="D266" t="s">
        <v>21</v>
      </c>
      <c r="E266" t="s">
        <v>22</v>
      </c>
      <c r="G266" t="str">
        <f>"09/22/2023 00:40"</f>
        <v>09/22/2023 00:40</v>
      </c>
      <c r="I266">
        <f t="shared" si="5"/>
        <v>24.397050000000004</v>
      </c>
    </row>
    <row r="267" spans="1:9" x14ac:dyDescent="0.3">
      <c r="A267" t="s">
        <v>5</v>
      </c>
      <c r="B267" t="str">
        <f>"09/22/2023 00:00"</f>
        <v>09/22/2023 00:00</v>
      </c>
      <c r="C267">
        <v>12.2</v>
      </c>
      <c r="D267" t="s">
        <v>21</v>
      </c>
      <c r="E267" t="s">
        <v>22</v>
      </c>
      <c r="G267" t="str">
        <f>"09/23/2023 00:40"</f>
        <v>09/23/2023 00:40</v>
      </c>
      <c r="I267">
        <f t="shared" si="5"/>
        <v>24.198699999999999</v>
      </c>
    </row>
    <row r="268" spans="1:9" x14ac:dyDescent="0.3">
      <c r="A268" t="s">
        <v>5</v>
      </c>
      <c r="B268" t="str">
        <f>"09/23/2023 00:00"</f>
        <v>09/23/2023 00:00</v>
      </c>
      <c r="C268">
        <v>11.1</v>
      </c>
      <c r="D268" t="s">
        <v>21</v>
      </c>
      <c r="E268" t="s">
        <v>22</v>
      </c>
      <c r="G268" t="str">
        <f>"09/24/2023 00:40"</f>
        <v>09/24/2023 00:40</v>
      </c>
      <c r="I268">
        <f t="shared" si="5"/>
        <v>22.016849999999998</v>
      </c>
    </row>
    <row r="269" spans="1:9" x14ac:dyDescent="0.3">
      <c r="A269" t="s">
        <v>5</v>
      </c>
      <c r="B269" t="str">
        <f>"09/24/2023 00:00"</f>
        <v>09/24/2023 00:00</v>
      </c>
      <c r="C269">
        <v>11.1</v>
      </c>
      <c r="D269" t="s">
        <v>21</v>
      </c>
      <c r="E269" t="s">
        <v>22</v>
      </c>
      <c r="G269" t="str">
        <f>"09/25/2023 00:40"</f>
        <v>09/25/2023 00:40</v>
      </c>
      <c r="I269">
        <f t="shared" si="5"/>
        <v>22.016849999999998</v>
      </c>
    </row>
    <row r="270" spans="1:9" x14ac:dyDescent="0.3">
      <c r="A270" t="s">
        <v>5</v>
      </c>
      <c r="B270" t="str">
        <f>"09/25/2023 00:00"</f>
        <v>09/25/2023 00:00</v>
      </c>
      <c r="C270">
        <v>11</v>
      </c>
      <c r="D270" t="s">
        <v>21</v>
      </c>
      <c r="E270" t="s">
        <v>22</v>
      </c>
      <c r="G270" t="str">
        <f>"09/26/2023 00:44"</f>
        <v>09/26/2023 00:44</v>
      </c>
      <c r="I270">
        <f t="shared" si="5"/>
        <v>21.8185</v>
      </c>
    </row>
    <row r="271" spans="1:9" x14ac:dyDescent="0.3">
      <c r="A271" t="s">
        <v>5</v>
      </c>
      <c r="B271" t="str">
        <f>"09/26/2023 00:00"</f>
        <v>09/26/2023 00:00</v>
      </c>
      <c r="C271">
        <v>13.1</v>
      </c>
      <c r="D271" t="s">
        <v>21</v>
      </c>
      <c r="E271" t="s">
        <v>22</v>
      </c>
      <c r="G271" t="str">
        <f>"09/27/2023 00:40"</f>
        <v>09/27/2023 00:40</v>
      </c>
      <c r="I271">
        <f t="shared" si="5"/>
        <v>25.98385</v>
      </c>
    </row>
    <row r="272" spans="1:9" x14ac:dyDescent="0.3">
      <c r="A272" t="s">
        <v>5</v>
      </c>
      <c r="B272" t="str">
        <f>"09/27/2023 00:00"</f>
        <v>09/27/2023 00:00</v>
      </c>
      <c r="C272">
        <v>12.1</v>
      </c>
      <c r="D272" t="s">
        <v>21</v>
      </c>
      <c r="E272" t="s">
        <v>22</v>
      </c>
      <c r="G272" t="str">
        <f>"09/28/2023 00:40"</f>
        <v>09/28/2023 00:40</v>
      </c>
      <c r="I272">
        <f t="shared" si="5"/>
        <v>24.000350000000001</v>
      </c>
    </row>
    <row r="273" spans="1:9" x14ac:dyDescent="0.3">
      <c r="A273" t="s">
        <v>5</v>
      </c>
      <c r="B273" t="str">
        <f>"09/28/2023 00:00"</f>
        <v>09/28/2023 00:00</v>
      </c>
      <c r="C273">
        <v>15.5</v>
      </c>
      <c r="D273" t="s">
        <v>21</v>
      </c>
      <c r="E273" t="s">
        <v>22</v>
      </c>
      <c r="G273" t="str">
        <f>"09/29/2023 00:40"</f>
        <v>09/29/2023 00:40</v>
      </c>
      <c r="I273">
        <f t="shared" si="5"/>
        <v>30.744250000000001</v>
      </c>
    </row>
    <row r="274" spans="1:9" x14ac:dyDescent="0.3">
      <c r="A274" t="s">
        <v>5</v>
      </c>
      <c r="B274" t="str">
        <f>"09/29/2023 00:00"</f>
        <v>09/29/2023 00:00</v>
      </c>
      <c r="C274">
        <v>15.4</v>
      </c>
      <c r="D274" t="s">
        <v>21</v>
      </c>
      <c r="E274" t="s">
        <v>22</v>
      </c>
      <c r="G274" t="str">
        <f>"09/30/2023 00:40"</f>
        <v>09/30/2023 00:40</v>
      </c>
      <c r="I274">
        <f t="shared" si="5"/>
        <v>30.5459</v>
      </c>
    </row>
    <row r="275" spans="1:9" x14ac:dyDescent="0.3">
      <c r="A275" t="s">
        <v>5</v>
      </c>
      <c r="B275" t="str">
        <f>"09/30/2023 00:00"</f>
        <v>09/30/2023 00:00</v>
      </c>
      <c r="C275">
        <v>15.5</v>
      </c>
      <c r="D275" t="s">
        <v>21</v>
      </c>
      <c r="E275" t="s">
        <v>22</v>
      </c>
      <c r="G275" t="str">
        <f>"10/01/2023 00:40"</f>
        <v>10/01/2023 00:40</v>
      </c>
      <c r="I275">
        <f t="shared" si="5"/>
        <v>30.744250000000001</v>
      </c>
    </row>
    <row r="276" spans="1:9" x14ac:dyDescent="0.3">
      <c r="A276" t="s">
        <v>5</v>
      </c>
      <c r="B276" t="str">
        <f>"10/01/2023 00:00"</f>
        <v>10/01/2023 00:00</v>
      </c>
      <c r="C276">
        <v>13.5</v>
      </c>
      <c r="D276" t="s">
        <v>21</v>
      </c>
      <c r="E276" t="s">
        <v>22</v>
      </c>
      <c r="G276" t="str">
        <f>"10/02/2023 00:40"</f>
        <v>10/02/2023 00:40</v>
      </c>
      <c r="I276">
        <f t="shared" si="5"/>
        <v>26.777250000000002</v>
      </c>
    </row>
    <row r="277" spans="1:9" x14ac:dyDescent="0.3">
      <c r="A277" t="s">
        <v>5</v>
      </c>
      <c r="B277" t="str">
        <f>"10/02/2023 00:00"</f>
        <v>10/02/2023 00:00</v>
      </c>
      <c r="C277">
        <v>13.3</v>
      </c>
      <c r="D277" t="s">
        <v>21</v>
      </c>
      <c r="E277" t="s">
        <v>22</v>
      </c>
      <c r="G277" t="str">
        <f>"10/03/2023 00:40"</f>
        <v>10/03/2023 00:40</v>
      </c>
      <c r="I277">
        <f t="shared" si="5"/>
        <v>26.380550000000003</v>
      </c>
    </row>
    <row r="278" spans="1:9" x14ac:dyDescent="0.3">
      <c r="A278" t="s">
        <v>5</v>
      </c>
      <c r="B278" t="str">
        <f>"10/03/2023 00:00"</f>
        <v>10/03/2023 00:00</v>
      </c>
      <c r="C278">
        <v>14.4</v>
      </c>
      <c r="D278" t="s">
        <v>21</v>
      </c>
      <c r="E278" t="s">
        <v>22</v>
      </c>
      <c r="G278" t="str">
        <f>"10/04/2023 00:39"</f>
        <v>10/04/2023 00:39</v>
      </c>
      <c r="I278">
        <f t="shared" si="5"/>
        <v>28.5624</v>
      </c>
    </row>
    <row r="279" spans="1:9" x14ac:dyDescent="0.3">
      <c r="A279" t="s">
        <v>5</v>
      </c>
      <c r="B279" t="str">
        <f>"10/04/2023 00:00"</f>
        <v>10/04/2023 00:00</v>
      </c>
      <c r="C279">
        <v>15.2</v>
      </c>
      <c r="D279" t="s">
        <v>21</v>
      </c>
      <c r="E279" t="s">
        <v>22</v>
      </c>
      <c r="G279" t="str">
        <f>"10/05/2023 00:40"</f>
        <v>10/05/2023 00:40</v>
      </c>
      <c r="I279">
        <f t="shared" si="5"/>
        <v>30.1492</v>
      </c>
    </row>
    <row r="280" spans="1:9" x14ac:dyDescent="0.3">
      <c r="A280" t="s">
        <v>5</v>
      </c>
      <c r="B280" t="str">
        <f>"10/05/2023 00:00"</f>
        <v>10/05/2023 00:00</v>
      </c>
      <c r="C280">
        <v>13.2</v>
      </c>
      <c r="D280" t="s">
        <v>21</v>
      </c>
      <c r="E280" t="s">
        <v>22</v>
      </c>
      <c r="G280" t="str">
        <f>"10/06/2023 00:40"</f>
        <v>10/06/2023 00:40</v>
      </c>
      <c r="I280">
        <f t="shared" si="5"/>
        <v>26.182199999999998</v>
      </c>
    </row>
    <row r="281" spans="1:9" x14ac:dyDescent="0.3">
      <c r="A281" t="s">
        <v>5</v>
      </c>
      <c r="B281" t="str">
        <f>"10/06/2023 00:00"</f>
        <v>10/06/2023 00:00</v>
      </c>
      <c r="C281">
        <v>8.42</v>
      </c>
      <c r="D281" t="s">
        <v>21</v>
      </c>
      <c r="E281" t="s">
        <v>22</v>
      </c>
      <c r="G281" t="str">
        <f>"10/07/2023 00:39"</f>
        <v>10/07/2023 00:39</v>
      </c>
      <c r="I281">
        <f t="shared" si="5"/>
        <v>16.701070000000001</v>
      </c>
    </row>
    <row r="282" spans="1:9" x14ac:dyDescent="0.3">
      <c r="A282" t="s">
        <v>5</v>
      </c>
      <c r="B282" t="str">
        <f>"10/07/2023 00:00"</f>
        <v>10/07/2023 00:00</v>
      </c>
      <c r="C282">
        <v>7.47</v>
      </c>
      <c r="D282" t="s">
        <v>21</v>
      </c>
      <c r="E282" t="s">
        <v>22</v>
      </c>
      <c r="G282" t="str">
        <f>"10/08/2023 00:40"</f>
        <v>10/08/2023 00:40</v>
      </c>
      <c r="I282">
        <f t="shared" si="5"/>
        <v>14.816744999999999</v>
      </c>
    </row>
    <row r="283" spans="1:9" x14ac:dyDescent="0.3">
      <c r="A283" t="s">
        <v>5</v>
      </c>
      <c r="B283" t="str">
        <f>"10/08/2023 00:00"</f>
        <v>10/08/2023 00:00</v>
      </c>
      <c r="C283">
        <v>10.4</v>
      </c>
      <c r="D283" t="s">
        <v>21</v>
      </c>
      <c r="E283" t="s">
        <v>22</v>
      </c>
      <c r="G283" t="str">
        <f>"10/09/2023 00:40"</f>
        <v>10/09/2023 00:40</v>
      </c>
      <c r="I283">
        <f t="shared" si="5"/>
        <v>20.628400000000003</v>
      </c>
    </row>
    <row r="284" spans="1:9" x14ac:dyDescent="0.3">
      <c r="A284" t="s">
        <v>5</v>
      </c>
      <c r="B284" t="str">
        <f>"10/09/2023 00:00"</f>
        <v>10/09/2023 00:00</v>
      </c>
      <c r="C284">
        <v>13.7</v>
      </c>
      <c r="D284" t="s">
        <v>21</v>
      </c>
      <c r="E284" t="s">
        <v>22</v>
      </c>
      <c r="G284" t="str">
        <f>"10/10/2023 00:39"</f>
        <v>10/10/2023 00:39</v>
      </c>
      <c r="I284">
        <f t="shared" si="5"/>
        <v>27.173949999999998</v>
      </c>
    </row>
    <row r="285" spans="1:9" x14ac:dyDescent="0.3">
      <c r="A285" t="s">
        <v>5</v>
      </c>
      <c r="B285" t="str">
        <f>"10/10/2023 00:00"</f>
        <v>10/10/2023 00:00</v>
      </c>
      <c r="C285">
        <v>14</v>
      </c>
      <c r="D285" t="s">
        <v>21</v>
      </c>
      <c r="E285" t="s">
        <v>22</v>
      </c>
      <c r="G285" t="str">
        <f>"10/11/2023 00:40"</f>
        <v>10/11/2023 00:40</v>
      </c>
      <c r="I285">
        <f t="shared" si="5"/>
        <v>27.769000000000002</v>
      </c>
    </row>
    <row r="286" spans="1:9" x14ac:dyDescent="0.3">
      <c r="A286" t="s">
        <v>5</v>
      </c>
      <c r="B286" t="str">
        <f>"10/11/2023 00:00"</f>
        <v>10/11/2023 00:00</v>
      </c>
      <c r="C286">
        <v>13.4</v>
      </c>
      <c r="D286" t="s">
        <v>21</v>
      </c>
      <c r="E286" t="s">
        <v>22</v>
      </c>
      <c r="G286" t="str">
        <f>"10/12/2023 00:40"</f>
        <v>10/12/2023 00:40</v>
      </c>
      <c r="I286">
        <f t="shared" si="5"/>
        <v>26.578900000000001</v>
      </c>
    </row>
    <row r="287" spans="1:9" x14ac:dyDescent="0.3">
      <c r="A287" t="s">
        <v>5</v>
      </c>
      <c r="B287" t="str">
        <f>"10/12/2023 00:00"</f>
        <v>10/12/2023 00:00</v>
      </c>
      <c r="C287">
        <v>13.7</v>
      </c>
      <c r="D287" t="s">
        <v>21</v>
      </c>
      <c r="E287" t="s">
        <v>22</v>
      </c>
      <c r="G287" t="str">
        <f>"10/13/2023 00:40"</f>
        <v>10/13/2023 00:40</v>
      </c>
      <c r="I287">
        <f t="shared" si="5"/>
        <v>27.173949999999998</v>
      </c>
    </row>
    <row r="288" spans="1:9" x14ac:dyDescent="0.3">
      <c r="A288" t="s">
        <v>5</v>
      </c>
      <c r="B288" t="str">
        <f>"10/13/2023 00:00"</f>
        <v>10/13/2023 00:00</v>
      </c>
      <c r="C288">
        <v>16.2</v>
      </c>
      <c r="D288" t="s">
        <v>21</v>
      </c>
      <c r="E288" t="s">
        <v>22</v>
      </c>
      <c r="G288" t="str">
        <f>"10/14/2023 00:40"</f>
        <v>10/14/2023 00:40</v>
      </c>
      <c r="I288">
        <f t="shared" si="5"/>
        <v>32.1327</v>
      </c>
    </row>
    <row r="289" spans="1:9" x14ac:dyDescent="0.3">
      <c r="A289" t="s">
        <v>5</v>
      </c>
      <c r="B289" t="str">
        <f>"10/14/2023 00:00"</f>
        <v>10/14/2023 00:00</v>
      </c>
      <c r="C289">
        <v>15.4</v>
      </c>
      <c r="D289" t="s">
        <v>21</v>
      </c>
      <c r="E289" t="s">
        <v>22</v>
      </c>
      <c r="G289" t="str">
        <f>"10/15/2023 00:40"</f>
        <v>10/15/2023 00:40</v>
      </c>
      <c r="I289">
        <f t="shared" si="5"/>
        <v>30.5459</v>
      </c>
    </row>
    <row r="290" spans="1:9" x14ac:dyDescent="0.3">
      <c r="A290" t="s">
        <v>5</v>
      </c>
      <c r="B290" t="str">
        <f>"10/15/2023 00:00"</f>
        <v>10/15/2023 00:00</v>
      </c>
      <c r="C290">
        <v>15.6</v>
      </c>
      <c r="D290" t="s">
        <v>21</v>
      </c>
      <c r="E290" t="s">
        <v>22</v>
      </c>
      <c r="G290" t="str">
        <f>"10/16/2023 00:40"</f>
        <v>10/16/2023 00:40</v>
      </c>
      <c r="I290">
        <f t="shared" si="5"/>
        <v>30.942599999999999</v>
      </c>
    </row>
    <row r="291" spans="1:9" x14ac:dyDescent="0.3">
      <c r="A291" t="s">
        <v>5</v>
      </c>
      <c r="B291" t="str">
        <f>"10/16/2023 00:00"</f>
        <v>10/16/2023 00:00</v>
      </c>
      <c r="C291">
        <v>15</v>
      </c>
      <c r="D291" t="s">
        <v>21</v>
      </c>
      <c r="E291" t="s">
        <v>22</v>
      </c>
      <c r="G291" t="str">
        <f>"10/17/2023 00:40"</f>
        <v>10/17/2023 00:40</v>
      </c>
      <c r="I291">
        <f t="shared" si="5"/>
        <v>29.752500000000001</v>
      </c>
    </row>
    <row r="292" spans="1:9" x14ac:dyDescent="0.3">
      <c r="A292" t="s">
        <v>5</v>
      </c>
      <c r="B292" t="str">
        <f>"10/17/2023 00:00"</f>
        <v>10/17/2023 00:00</v>
      </c>
      <c r="C292">
        <v>14.1</v>
      </c>
      <c r="D292" t="s">
        <v>21</v>
      </c>
      <c r="E292" t="s">
        <v>22</v>
      </c>
      <c r="G292" t="str">
        <f>"10/18/2023 00:40"</f>
        <v>10/18/2023 00:40</v>
      </c>
      <c r="I292">
        <f t="shared" si="5"/>
        <v>27.96735</v>
      </c>
    </row>
    <row r="293" spans="1:9" x14ac:dyDescent="0.3">
      <c r="A293" t="s">
        <v>5</v>
      </c>
      <c r="B293" t="str">
        <f>"10/18/2023 00:00"</f>
        <v>10/18/2023 00:00</v>
      </c>
      <c r="C293">
        <v>12.5</v>
      </c>
      <c r="D293" t="s">
        <v>21</v>
      </c>
      <c r="E293" t="s">
        <v>22</v>
      </c>
      <c r="G293" t="str">
        <f>"10/19/2023 00:40"</f>
        <v>10/19/2023 00:40</v>
      </c>
      <c r="I293">
        <f t="shared" si="5"/>
        <v>24.793749999999999</v>
      </c>
    </row>
    <row r="294" spans="1:9" x14ac:dyDescent="0.3">
      <c r="A294" t="s">
        <v>5</v>
      </c>
      <c r="B294" t="str">
        <f>"10/19/2023 00:00"</f>
        <v>10/19/2023 00:00</v>
      </c>
      <c r="C294">
        <v>12.5</v>
      </c>
      <c r="D294" t="s">
        <v>21</v>
      </c>
      <c r="E294" t="s">
        <v>22</v>
      </c>
      <c r="G294" t="str">
        <f>"10/20/2023 00:40"</f>
        <v>10/20/2023 00:40</v>
      </c>
      <c r="I294">
        <f t="shared" si="5"/>
        <v>24.793749999999999</v>
      </c>
    </row>
    <row r="295" spans="1:9" x14ac:dyDescent="0.3">
      <c r="A295" t="s">
        <v>5</v>
      </c>
      <c r="B295" t="str">
        <f>"10/20/2023 00:00"</f>
        <v>10/20/2023 00:00</v>
      </c>
      <c r="C295">
        <v>12.4</v>
      </c>
      <c r="D295" t="s">
        <v>21</v>
      </c>
      <c r="E295" t="s">
        <v>22</v>
      </c>
      <c r="G295" t="str">
        <f>"10/21/2023 00:40"</f>
        <v>10/21/2023 00:40</v>
      </c>
      <c r="I295">
        <f t="shared" si="5"/>
        <v>24.595400000000001</v>
      </c>
    </row>
    <row r="296" spans="1:9" x14ac:dyDescent="0.3">
      <c r="A296" t="s">
        <v>5</v>
      </c>
      <c r="B296" t="str">
        <f>"10/21/2023 00:00"</f>
        <v>10/21/2023 00:00</v>
      </c>
      <c r="C296">
        <v>12.9</v>
      </c>
      <c r="D296" t="s">
        <v>21</v>
      </c>
      <c r="E296" t="s">
        <v>22</v>
      </c>
      <c r="G296" t="str">
        <f>"10/22/2023 00:39"</f>
        <v>10/22/2023 00:39</v>
      </c>
      <c r="I296">
        <f t="shared" si="5"/>
        <v>25.587150000000001</v>
      </c>
    </row>
    <row r="297" spans="1:9" x14ac:dyDescent="0.3">
      <c r="A297" t="s">
        <v>5</v>
      </c>
      <c r="B297" t="str">
        <f>"10/22/2023 00:00"</f>
        <v>10/22/2023 00:00</v>
      </c>
      <c r="C297">
        <v>14.1</v>
      </c>
      <c r="D297" t="s">
        <v>21</v>
      </c>
      <c r="E297" t="s">
        <v>22</v>
      </c>
      <c r="G297" t="str">
        <f>"10/23/2023 00:40"</f>
        <v>10/23/2023 00:40</v>
      </c>
      <c r="I297">
        <f t="shared" si="5"/>
        <v>27.96735</v>
      </c>
    </row>
    <row r="298" spans="1:9" x14ac:dyDescent="0.3">
      <c r="A298" t="s">
        <v>5</v>
      </c>
      <c r="B298" t="str">
        <f>"10/23/2023 00:00"</f>
        <v>10/23/2023 00:00</v>
      </c>
      <c r="C298">
        <v>13.3</v>
      </c>
      <c r="D298" t="s">
        <v>21</v>
      </c>
      <c r="E298" t="s">
        <v>22</v>
      </c>
      <c r="G298" t="str">
        <f>"10/24/2023 00:40"</f>
        <v>10/24/2023 00:40</v>
      </c>
      <c r="I298">
        <f t="shared" si="5"/>
        <v>26.380550000000003</v>
      </c>
    </row>
    <row r="299" spans="1:9" x14ac:dyDescent="0.3">
      <c r="A299" t="s">
        <v>5</v>
      </c>
      <c r="B299" t="str">
        <f>"10/24/2023 00:00"</f>
        <v>10/24/2023 00:00</v>
      </c>
      <c r="C299">
        <v>12.3</v>
      </c>
      <c r="D299" t="s">
        <v>21</v>
      </c>
      <c r="E299" t="s">
        <v>22</v>
      </c>
      <c r="G299" t="str">
        <f>"10/25/2023 00:40"</f>
        <v>10/25/2023 00:40</v>
      </c>
      <c r="I299">
        <f t="shared" si="5"/>
        <v>24.397050000000004</v>
      </c>
    </row>
    <row r="300" spans="1:9" x14ac:dyDescent="0.3">
      <c r="A300" t="s">
        <v>5</v>
      </c>
      <c r="B300" t="str">
        <f>"10/25/2023 00:00"</f>
        <v>10/25/2023 00:00</v>
      </c>
      <c r="C300">
        <v>12.7</v>
      </c>
      <c r="D300" t="s">
        <v>21</v>
      </c>
      <c r="E300" t="s">
        <v>22</v>
      </c>
      <c r="G300" t="str">
        <f>"10/26/2023 00:40"</f>
        <v>10/26/2023 00:40</v>
      </c>
      <c r="I300">
        <f>IF(C300 = "---",0,IF(C300 &lt;= 0,0,C300*1.9835))</f>
        <v>25.190449999999998</v>
      </c>
    </row>
    <row r="301" spans="1:9" x14ac:dyDescent="0.3">
      <c r="A301" t="s">
        <v>5</v>
      </c>
      <c r="B301" t="str">
        <f>"10/26/2023 00:00"</f>
        <v>10/26/2023 00:00</v>
      </c>
      <c r="C301">
        <v>9.1199999999999992</v>
      </c>
      <c r="D301" t="s">
        <v>21</v>
      </c>
      <c r="E301" t="s">
        <v>22</v>
      </c>
      <c r="G301" t="str">
        <f>"10/27/2023 00:39"</f>
        <v>10/27/2023 00:39</v>
      </c>
      <c r="I301">
        <f t="shared" si="5"/>
        <v>18.08952</v>
      </c>
    </row>
    <row r="302" spans="1:9" x14ac:dyDescent="0.3">
      <c r="A302" t="s">
        <v>5</v>
      </c>
      <c r="B302" t="str">
        <f>"10/27/2023 00:00"</f>
        <v>10/27/2023 00:00</v>
      </c>
      <c r="C302">
        <v>0.72199999999999998</v>
      </c>
      <c r="D302" t="s">
        <v>21</v>
      </c>
      <c r="E302" t="s">
        <v>22</v>
      </c>
      <c r="F302" t="s">
        <v>23</v>
      </c>
      <c r="G302" t="str">
        <f t="shared" ref="G302:G307" si="6">"01/17/2024 12:16"</f>
        <v>01/17/2024 12:16</v>
      </c>
      <c r="I302">
        <f t="shared" si="5"/>
        <v>1.4320869999999999</v>
      </c>
    </row>
    <row r="303" spans="1:9" x14ac:dyDescent="0.3">
      <c r="A303" t="s">
        <v>5</v>
      </c>
      <c r="B303" t="str">
        <f>"10/28/2023 00:00"</f>
        <v>10/28/2023 00:00</v>
      </c>
      <c r="C303">
        <v>0.71899999999999997</v>
      </c>
      <c r="D303" t="s">
        <v>21</v>
      </c>
      <c r="E303" t="s">
        <v>22</v>
      </c>
      <c r="F303" t="s">
        <v>23</v>
      </c>
      <c r="G303" t="str">
        <f t="shared" si="6"/>
        <v>01/17/2024 12:16</v>
      </c>
      <c r="I303">
        <f t="shared" si="5"/>
        <v>1.4261364999999999</v>
      </c>
    </row>
    <row r="304" spans="1:9" x14ac:dyDescent="0.3">
      <c r="A304" t="s">
        <v>5</v>
      </c>
      <c r="B304" t="str">
        <f>"10/29/2023 00:00"</f>
        <v>10/29/2023 00:00</v>
      </c>
      <c r="C304">
        <v>0.71899999999999997</v>
      </c>
      <c r="D304" t="s">
        <v>21</v>
      </c>
      <c r="E304" t="s">
        <v>22</v>
      </c>
      <c r="F304" t="s">
        <v>23</v>
      </c>
      <c r="G304" t="str">
        <f t="shared" si="6"/>
        <v>01/17/2024 12:16</v>
      </c>
      <c r="I304">
        <f t="shared" si="5"/>
        <v>1.4261364999999999</v>
      </c>
    </row>
    <row r="305" spans="1:9" x14ac:dyDescent="0.3">
      <c r="A305" t="s">
        <v>5</v>
      </c>
      <c r="B305" t="str">
        <f>"10/30/2023 00:00"</f>
        <v>10/30/2023 00:00</v>
      </c>
      <c r="C305">
        <v>0.71899999999999997</v>
      </c>
      <c r="D305" t="s">
        <v>21</v>
      </c>
      <c r="E305" t="s">
        <v>22</v>
      </c>
      <c r="F305" t="s">
        <v>23</v>
      </c>
      <c r="G305" t="str">
        <f t="shared" si="6"/>
        <v>01/17/2024 12:16</v>
      </c>
      <c r="I305">
        <f t="shared" si="5"/>
        <v>1.4261364999999999</v>
      </c>
    </row>
    <row r="306" spans="1:9" x14ac:dyDescent="0.3">
      <c r="A306" t="s">
        <v>5</v>
      </c>
      <c r="B306" t="str">
        <f>"10/31/2023 00:00"</f>
        <v>10/31/2023 00:00</v>
      </c>
      <c r="C306">
        <v>0.71899999999999997</v>
      </c>
      <c r="D306" t="s">
        <v>21</v>
      </c>
      <c r="E306" t="s">
        <v>22</v>
      </c>
      <c r="F306" t="s">
        <v>23</v>
      </c>
      <c r="G306" t="str">
        <f t="shared" si="6"/>
        <v>01/17/2024 12:16</v>
      </c>
      <c r="I306">
        <f t="shared" si="5"/>
        <v>1.4261364999999999</v>
      </c>
    </row>
    <row r="307" spans="1:9" x14ac:dyDescent="0.3">
      <c r="A307" t="s">
        <v>5</v>
      </c>
      <c r="B307" t="str">
        <f>"11/01/2023 00:00"</f>
        <v>11/01/2023 00:00</v>
      </c>
      <c r="C307">
        <v>0.71899999999999997</v>
      </c>
      <c r="D307" t="s">
        <v>21</v>
      </c>
      <c r="E307" t="s">
        <v>22</v>
      </c>
      <c r="F307" t="s">
        <v>23</v>
      </c>
      <c r="G307" t="str">
        <f t="shared" si="6"/>
        <v>01/17/2024 12:16</v>
      </c>
      <c r="I307">
        <f t="shared" si="5"/>
        <v>1.4261364999999999</v>
      </c>
    </row>
    <row r="308" spans="1:9" x14ac:dyDescent="0.3">
      <c r="A308" t="s">
        <v>5</v>
      </c>
      <c r="B308" t="str">
        <f>"11/02/2023 00:00"</f>
        <v>11/02/2023 00:00</v>
      </c>
      <c r="D308" t="s">
        <v>21</v>
      </c>
      <c r="I308">
        <f t="shared" si="5"/>
        <v>0</v>
      </c>
    </row>
    <row r="309" spans="1:9" x14ac:dyDescent="0.3">
      <c r="A309" t="s">
        <v>5</v>
      </c>
      <c r="B309" t="str">
        <f>"11/03/2023 00:00"</f>
        <v>11/03/2023 00:00</v>
      </c>
      <c r="D309" t="s">
        <v>21</v>
      </c>
      <c r="I309">
        <f t="shared" si="5"/>
        <v>0</v>
      </c>
    </row>
    <row r="310" spans="1:9" x14ac:dyDescent="0.3">
      <c r="A310" t="s">
        <v>5</v>
      </c>
      <c r="B310" t="str">
        <f>"11/04/2023 00:00"</f>
        <v>11/04/2023 00:00</v>
      </c>
      <c r="D310" t="s">
        <v>21</v>
      </c>
      <c r="I310">
        <f t="shared" si="5"/>
        <v>0</v>
      </c>
    </row>
    <row r="311" spans="1:9" x14ac:dyDescent="0.3">
      <c r="A311" t="s">
        <v>5</v>
      </c>
      <c r="B311" t="str">
        <f>"11/05/2023 00:00"</f>
        <v>11/05/2023 00:00</v>
      </c>
      <c r="D311" t="s">
        <v>21</v>
      </c>
      <c r="I311">
        <f t="shared" si="5"/>
        <v>0</v>
      </c>
    </row>
    <row r="312" spans="1:9" x14ac:dyDescent="0.3">
      <c r="A312" t="s">
        <v>5</v>
      </c>
      <c r="B312" t="str">
        <f>"11/06/2023 00:00"</f>
        <v>11/06/2023 00:00</v>
      </c>
      <c r="D312" t="s">
        <v>21</v>
      </c>
      <c r="I312">
        <f t="shared" si="5"/>
        <v>0</v>
      </c>
    </row>
    <row r="313" spans="1:9" x14ac:dyDescent="0.3">
      <c r="A313" t="s">
        <v>5</v>
      </c>
      <c r="B313" t="str">
        <f>"11/07/2023 00:00"</f>
        <v>11/07/2023 00:00</v>
      </c>
      <c r="D313" t="s">
        <v>21</v>
      </c>
      <c r="I313">
        <f t="shared" si="5"/>
        <v>0</v>
      </c>
    </row>
    <row r="314" spans="1:9" x14ac:dyDescent="0.3">
      <c r="A314" t="s">
        <v>5</v>
      </c>
      <c r="B314" t="str">
        <f>"11/08/2023 00:00"</f>
        <v>11/08/2023 00:00</v>
      </c>
      <c r="D314" t="s">
        <v>21</v>
      </c>
      <c r="I314">
        <f t="shared" si="5"/>
        <v>0</v>
      </c>
    </row>
    <row r="315" spans="1:9" x14ac:dyDescent="0.3">
      <c r="A315" t="s">
        <v>5</v>
      </c>
      <c r="B315" t="str">
        <f>"11/09/2023 00:00"</f>
        <v>11/09/2023 00:00</v>
      </c>
      <c r="D315" t="s">
        <v>21</v>
      </c>
      <c r="I315">
        <f t="shared" si="5"/>
        <v>0</v>
      </c>
    </row>
    <row r="316" spans="1:9" x14ac:dyDescent="0.3">
      <c r="A316" t="s">
        <v>5</v>
      </c>
      <c r="B316" t="str">
        <f>"11/10/2023 00:00"</f>
        <v>11/10/2023 00:00</v>
      </c>
      <c r="D316" t="s">
        <v>21</v>
      </c>
      <c r="I316">
        <f t="shared" si="5"/>
        <v>0</v>
      </c>
    </row>
    <row r="317" spans="1:9" x14ac:dyDescent="0.3">
      <c r="A317" t="s">
        <v>5</v>
      </c>
      <c r="B317" t="str">
        <f>"11/11/2023 00:00"</f>
        <v>11/11/2023 00:00</v>
      </c>
      <c r="D317" t="s">
        <v>21</v>
      </c>
      <c r="I317">
        <f t="shared" si="5"/>
        <v>0</v>
      </c>
    </row>
    <row r="318" spans="1:9" x14ac:dyDescent="0.3">
      <c r="A318" t="s">
        <v>5</v>
      </c>
      <c r="B318" t="str">
        <f>"11/12/2023 00:00"</f>
        <v>11/12/2023 00:00</v>
      </c>
      <c r="D318" t="s">
        <v>21</v>
      </c>
      <c r="I318">
        <f t="shared" si="5"/>
        <v>0</v>
      </c>
    </row>
    <row r="319" spans="1:9" x14ac:dyDescent="0.3">
      <c r="A319" t="s">
        <v>5</v>
      </c>
      <c r="B319" t="str">
        <f>"11/13/2023 00:00"</f>
        <v>11/13/2023 00:00</v>
      </c>
      <c r="D319" t="s">
        <v>21</v>
      </c>
      <c r="I319">
        <f t="shared" si="5"/>
        <v>0</v>
      </c>
    </row>
    <row r="320" spans="1:9" x14ac:dyDescent="0.3">
      <c r="A320" t="s">
        <v>5</v>
      </c>
      <c r="B320" t="str">
        <f>"11/14/2023 00:00"</f>
        <v>11/14/2023 00:00</v>
      </c>
      <c r="D320" t="s">
        <v>21</v>
      </c>
      <c r="I320">
        <f t="shared" si="5"/>
        <v>0</v>
      </c>
    </row>
    <row r="321" spans="1:9" x14ac:dyDescent="0.3">
      <c r="A321" t="s">
        <v>5</v>
      </c>
      <c r="B321" t="str">
        <f>"11/15/2023 00:00"</f>
        <v>11/15/2023 00:00</v>
      </c>
      <c r="D321" t="s">
        <v>21</v>
      </c>
      <c r="I321">
        <f t="shared" si="5"/>
        <v>0</v>
      </c>
    </row>
    <row r="322" spans="1:9" x14ac:dyDescent="0.3">
      <c r="A322" t="s">
        <v>5</v>
      </c>
      <c r="B322" t="str">
        <f>"11/16/2023 00:00"</f>
        <v>11/16/2023 00:00</v>
      </c>
      <c r="D322" t="s">
        <v>21</v>
      </c>
      <c r="I322">
        <f t="shared" ref="I322:I364" si="7">IF(C322 = "---",0,IF(C322 &lt;= 0,0,C322*1.9835))</f>
        <v>0</v>
      </c>
    </row>
    <row r="323" spans="1:9" x14ac:dyDescent="0.3">
      <c r="A323" t="s">
        <v>5</v>
      </c>
      <c r="B323" t="str">
        <f>"11/17/2023 00:00"</f>
        <v>11/17/2023 00:00</v>
      </c>
      <c r="D323" t="s">
        <v>21</v>
      </c>
      <c r="I323">
        <f t="shared" si="7"/>
        <v>0</v>
      </c>
    </row>
    <row r="324" spans="1:9" x14ac:dyDescent="0.3">
      <c r="A324" t="s">
        <v>5</v>
      </c>
      <c r="B324" t="str">
        <f>"11/18/2023 00:00"</f>
        <v>11/18/2023 00:00</v>
      </c>
      <c r="D324" t="s">
        <v>21</v>
      </c>
      <c r="I324">
        <f t="shared" si="7"/>
        <v>0</v>
      </c>
    </row>
    <row r="325" spans="1:9" x14ac:dyDescent="0.3">
      <c r="A325" t="s">
        <v>5</v>
      </c>
      <c r="B325" t="str">
        <f>"11/19/2023 00:00"</f>
        <v>11/19/2023 00:00</v>
      </c>
      <c r="D325" t="s">
        <v>21</v>
      </c>
      <c r="I325">
        <f t="shared" si="7"/>
        <v>0</v>
      </c>
    </row>
    <row r="326" spans="1:9" x14ac:dyDescent="0.3">
      <c r="A326" t="s">
        <v>5</v>
      </c>
      <c r="B326" t="str">
        <f>"11/20/2023 00:00"</f>
        <v>11/20/2023 00:00</v>
      </c>
      <c r="D326" t="s">
        <v>21</v>
      </c>
      <c r="I326">
        <f t="shared" si="7"/>
        <v>0</v>
      </c>
    </row>
    <row r="327" spans="1:9" x14ac:dyDescent="0.3">
      <c r="A327" t="s">
        <v>5</v>
      </c>
      <c r="B327" t="str">
        <f>"11/21/2023 00:00"</f>
        <v>11/21/2023 00:00</v>
      </c>
      <c r="D327" t="s">
        <v>21</v>
      </c>
      <c r="I327">
        <f t="shared" si="7"/>
        <v>0</v>
      </c>
    </row>
    <row r="328" spans="1:9" x14ac:dyDescent="0.3">
      <c r="A328" t="s">
        <v>5</v>
      </c>
      <c r="B328" t="str">
        <f>"11/22/2023 00:00"</f>
        <v>11/22/2023 00:00</v>
      </c>
      <c r="D328" t="s">
        <v>21</v>
      </c>
      <c r="I328">
        <f t="shared" si="7"/>
        <v>0</v>
      </c>
    </row>
    <row r="329" spans="1:9" x14ac:dyDescent="0.3">
      <c r="A329" t="s">
        <v>5</v>
      </c>
      <c r="B329" t="str">
        <f>"11/23/2023 00:00"</f>
        <v>11/23/2023 00:00</v>
      </c>
      <c r="D329" t="s">
        <v>21</v>
      </c>
      <c r="I329">
        <f t="shared" si="7"/>
        <v>0</v>
      </c>
    </row>
    <row r="330" spans="1:9" x14ac:dyDescent="0.3">
      <c r="A330" t="s">
        <v>5</v>
      </c>
      <c r="B330" t="str">
        <f>"11/24/2023 00:00"</f>
        <v>11/24/2023 00:00</v>
      </c>
      <c r="D330" t="s">
        <v>21</v>
      </c>
      <c r="I330">
        <f t="shared" si="7"/>
        <v>0</v>
      </c>
    </row>
    <row r="331" spans="1:9" x14ac:dyDescent="0.3">
      <c r="A331" t="s">
        <v>5</v>
      </c>
      <c r="B331" t="str">
        <f>"11/25/2023 00:00"</f>
        <v>11/25/2023 00:00</v>
      </c>
      <c r="D331" t="s">
        <v>21</v>
      </c>
      <c r="I331">
        <f t="shared" si="7"/>
        <v>0</v>
      </c>
    </row>
    <row r="332" spans="1:9" x14ac:dyDescent="0.3">
      <c r="A332" t="s">
        <v>5</v>
      </c>
      <c r="B332" t="str">
        <f>"11/26/2023 00:00"</f>
        <v>11/26/2023 00:00</v>
      </c>
      <c r="D332" t="s">
        <v>21</v>
      </c>
      <c r="I332">
        <f t="shared" si="7"/>
        <v>0</v>
      </c>
    </row>
    <row r="333" spans="1:9" x14ac:dyDescent="0.3">
      <c r="A333" t="s">
        <v>5</v>
      </c>
      <c r="B333" t="str">
        <f>"11/27/2023 00:00"</f>
        <v>11/27/2023 00:00</v>
      </c>
      <c r="D333" t="s">
        <v>21</v>
      </c>
      <c r="I333">
        <f t="shared" si="7"/>
        <v>0</v>
      </c>
    </row>
    <row r="334" spans="1:9" x14ac:dyDescent="0.3">
      <c r="A334" t="s">
        <v>5</v>
      </c>
      <c r="B334" t="str">
        <f>"11/28/2023 00:00"</f>
        <v>11/28/2023 00:00</v>
      </c>
      <c r="D334" t="s">
        <v>21</v>
      </c>
      <c r="I334">
        <f t="shared" si="7"/>
        <v>0</v>
      </c>
    </row>
    <row r="335" spans="1:9" x14ac:dyDescent="0.3">
      <c r="A335" t="s">
        <v>5</v>
      </c>
      <c r="B335" t="str">
        <f>"11/29/2023 00:00"</f>
        <v>11/29/2023 00:00</v>
      </c>
      <c r="D335" t="s">
        <v>21</v>
      </c>
      <c r="I335">
        <f t="shared" si="7"/>
        <v>0</v>
      </c>
    </row>
    <row r="336" spans="1:9" x14ac:dyDescent="0.3">
      <c r="A336" t="s">
        <v>5</v>
      </c>
      <c r="B336" t="str">
        <f>"11/30/2023 00:00"</f>
        <v>11/30/2023 00:00</v>
      </c>
      <c r="D336" t="s">
        <v>21</v>
      </c>
      <c r="I336">
        <f t="shared" si="7"/>
        <v>0</v>
      </c>
    </row>
    <row r="337" spans="1:9" x14ac:dyDescent="0.3">
      <c r="A337" t="s">
        <v>5</v>
      </c>
      <c r="B337" t="str">
        <f>"12/01/2023 00:00"</f>
        <v>12/01/2023 00:00</v>
      </c>
      <c r="D337" t="s">
        <v>21</v>
      </c>
      <c r="I337">
        <f t="shared" si="7"/>
        <v>0</v>
      </c>
    </row>
    <row r="338" spans="1:9" x14ac:dyDescent="0.3">
      <c r="A338" t="s">
        <v>5</v>
      </c>
      <c r="B338" t="str">
        <f>"12/02/2023 00:00"</f>
        <v>12/02/2023 00:00</v>
      </c>
      <c r="D338" t="s">
        <v>21</v>
      </c>
      <c r="I338">
        <f t="shared" si="7"/>
        <v>0</v>
      </c>
    </row>
    <row r="339" spans="1:9" x14ac:dyDescent="0.3">
      <c r="A339" t="s">
        <v>5</v>
      </c>
      <c r="B339" t="str">
        <f>"12/03/2023 00:00"</f>
        <v>12/03/2023 00:00</v>
      </c>
      <c r="D339" t="s">
        <v>21</v>
      </c>
      <c r="I339">
        <f t="shared" si="7"/>
        <v>0</v>
      </c>
    </row>
    <row r="340" spans="1:9" x14ac:dyDescent="0.3">
      <c r="A340" t="s">
        <v>5</v>
      </c>
      <c r="B340" t="str">
        <f>"12/04/2023 00:00"</f>
        <v>12/04/2023 00:00</v>
      </c>
      <c r="D340" t="s">
        <v>21</v>
      </c>
      <c r="I340">
        <f t="shared" si="7"/>
        <v>0</v>
      </c>
    </row>
    <row r="341" spans="1:9" x14ac:dyDescent="0.3">
      <c r="A341" t="s">
        <v>5</v>
      </c>
      <c r="B341" t="str">
        <f>"12/05/2023 00:00"</f>
        <v>12/05/2023 00:00</v>
      </c>
      <c r="D341" t="s">
        <v>21</v>
      </c>
      <c r="I341">
        <f t="shared" si="7"/>
        <v>0</v>
      </c>
    </row>
    <row r="342" spans="1:9" x14ac:dyDescent="0.3">
      <c r="A342" t="s">
        <v>5</v>
      </c>
      <c r="B342" t="str">
        <f>"12/06/2023 00:00"</f>
        <v>12/06/2023 00:00</v>
      </c>
      <c r="D342" t="s">
        <v>21</v>
      </c>
      <c r="I342">
        <f t="shared" si="7"/>
        <v>0</v>
      </c>
    </row>
    <row r="343" spans="1:9" x14ac:dyDescent="0.3">
      <c r="A343" t="s">
        <v>5</v>
      </c>
      <c r="B343" t="str">
        <f>"12/07/2023 00:00"</f>
        <v>12/07/2023 00:00</v>
      </c>
      <c r="D343" t="s">
        <v>21</v>
      </c>
      <c r="I343">
        <f t="shared" si="7"/>
        <v>0</v>
      </c>
    </row>
    <row r="344" spans="1:9" x14ac:dyDescent="0.3">
      <c r="A344" t="s">
        <v>5</v>
      </c>
      <c r="B344" t="str">
        <f>"12/08/2023 00:00"</f>
        <v>12/08/2023 00:00</v>
      </c>
      <c r="D344" t="s">
        <v>21</v>
      </c>
      <c r="I344">
        <f t="shared" si="7"/>
        <v>0</v>
      </c>
    </row>
    <row r="345" spans="1:9" x14ac:dyDescent="0.3">
      <c r="A345" t="s">
        <v>5</v>
      </c>
      <c r="B345" t="str">
        <f>"12/09/2023 00:00"</f>
        <v>12/09/2023 00:00</v>
      </c>
      <c r="D345" t="s">
        <v>21</v>
      </c>
      <c r="I345">
        <f t="shared" si="7"/>
        <v>0</v>
      </c>
    </row>
    <row r="346" spans="1:9" x14ac:dyDescent="0.3">
      <c r="A346" t="s">
        <v>5</v>
      </c>
      <c r="B346" t="str">
        <f>"12/10/2023 00:00"</f>
        <v>12/10/2023 00:00</v>
      </c>
      <c r="D346" t="s">
        <v>21</v>
      </c>
      <c r="I346">
        <f t="shared" si="7"/>
        <v>0</v>
      </c>
    </row>
    <row r="347" spans="1:9" x14ac:dyDescent="0.3">
      <c r="A347" t="s">
        <v>5</v>
      </c>
      <c r="B347" t="str">
        <f>"12/11/2023 00:00"</f>
        <v>12/11/2023 00:00</v>
      </c>
      <c r="D347" t="s">
        <v>21</v>
      </c>
      <c r="I347">
        <f t="shared" si="7"/>
        <v>0</v>
      </c>
    </row>
    <row r="348" spans="1:9" x14ac:dyDescent="0.3">
      <c r="A348" t="s">
        <v>5</v>
      </c>
      <c r="B348" t="str">
        <f>"12/12/2023 00:00"</f>
        <v>12/12/2023 00:00</v>
      </c>
      <c r="D348" t="s">
        <v>21</v>
      </c>
      <c r="I348">
        <f t="shared" si="7"/>
        <v>0</v>
      </c>
    </row>
    <row r="349" spans="1:9" x14ac:dyDescent="0.3">
      <c r="A349" t="s">
        <v>5</v>
      </c>
      <c r="B349" t="str">
        <f>"12/13/2023 00:00"</f>
        <v>12/13/2023 00:00</v>
      </c>
      <c r="D349" t="s">
        <v>21</v>
      </c>
      <c r="I349">
        <f t="shared" si="7"/>
        <v>0</v>
      </c>
    </row>
    <row r="350" spans="1:9" x14ac:dyDescent="0.3">
      <c r="A350" t="s">
        <v>5</v>
      </c>
      <c r="B350" t="str">
        <f>"12/14/2023 00:00"</f>
        <v>12/14/2023 00:00</v>
      </c>
      <c r="D350" t="s">
        <v>21</v>
      </c>
      <c r="I350">
        <f t="shared" si="7"/>
        <v>0</v>
      </c>
    </row>
    <row r="351" spans="1:9" x14ac:dyDescent="0.3">
      <c r="A351" t="s">
        <v>5</v>
      </c>
      <c r="B351" t="str">
        <f>"12/15/2023 00:00"</f>
        <v>12/15/2023 00:00</v>
      </c>
      <c r="D351" t="s">
        <v>21</v>
      </c>
      <c r="I351">
        <f t="shared" si="7"/>
        <v>0</v>
      </c>
    </row>
    <row r="352" spans="1:9" x14ac:dyDescent="0.3">
      <c r="A352" t="s">
        <v>5</v>
      </c>
      <c r="B352" t="str">
        <f>"12/16/2023 00:00"</f>
        <v>12/16/2023 00:00</v>
      </c>
      <c r="D352" t="s">
        <v>21</v>
      </c>
      <c r="I352">
        <f t="shared" si="7"/>
        <v>0</v>
      </c>
    </row>
    <row r="353" spans="1:9" x14ac:dyDescent="0.3">
      <c r="A353" t="s">
        <v>5</v>
      </c>
      <c r="B353" t="str">
        <f>"12/17/2023 00:00"</f>
        <v>12/17/2023 00:00</v>
      </c>
      <c r="D353" t="s">
        <v>21</v>
      </c>
      <c r="I353">
        <f t="shared" si="7"/>
        <v>0</v>
      </c>
    </row>
    <row r="354" spans="1:9" x14ac:dyDescent="0.3">
      <c r="A354" t="s">
        <v>5</v>
      </c>
      <c r="B354" t="str">
        <f>"12/18/2023 00:00"</f>
        <v>12/18/2023 00:00</v>
      </c>
      <c r="D354" t="s">
        <v>21</v>
      </c>
      <c r="I354">
        <f t="shared" si="7"/>
        <v>0</v>
      </c>
    </row>
    <row r="355" spans="1:9" x14ac:dyDescent="0.3">
      <c r="A355" t="s">
        <v>5</v>
      </c>
      <c r="B355" t="str">
        <f>"12/19/2023 00:00"</f>
        <v>12/19/2023 00:00</v>
      </c>
      <c r="D355" t="s">
        <v>21</v>
      </c>
      <c r="I355">
        <f t="shared" si="7"/>
        <v>0</v>
      </c>
    </row>
    <row r="356" spans="1:9" x14ac:dyDescent="0.3">
      <c r="A356" t="s">
        <v>5</v>
      </c>
      <c r="B356" t="str">
        <f>"12/20/2023 00:00"</f>
        <v>12/20/2023 00:00</v>
      </c>
      <c r="D356" t="s">
        <v>21</v>
      </c>
      <c r="I356">
        <f t="shared" si="7"/>
        <v>0</v>
      </c>
    </row>
    <row r="357" spans="1:9" x14ac:dyDescent="0.3">
      <c r="A357" t="s">
        <v>5</v>
      </c>
      <c r="B357" t="str">
        <f>"12/21/2023 00:00"</f>
        <v>12/21/2023 00:00</v>
      </c>
      <c r="D357" t="s">
        <v>21</v>
      </c>
      <c r="I357">
        <f t="shared" si="7"/>
        <v>0</v>
      </c>
    </row>
    <row r="358" spans="1:9" x14ac:dyDescent="0.3">
      <c r="A358" t="s">
        <v>5</v>
      </c>
      <c r="B358" t="str">
        <f>"12/22/2023 00:00"</f>
        <v>12/22/2023 00:00</v>
      </c>
      <c r="D358" t="s">
        <v>21</v>
      </c>
      <c r="I358">
        <f t="shared" si="7"/>
        <v>0</v>
      </c>
    </row>
    <row r="359" spans="1:9" x14ac:dyDescent="0.3">
      <c r="A359" t="s">
        <v>5</v>
      </c>
      <c r="B359" t="str">
        <f>"12/23/2023 00:00"</f>
        <v>12/23/2023 00:00</v>
      </c>
      <c r="D359" t="s">
        <v>21</v>
      </c>
      <c r="I359">
        <f t="shared" si="7"/>
        <v>0</v>
      </c>
    </row>
    <row r="360" spans="1:9" x14ac:dyDescent="0.3">
      <c r="A360" t="s">
        <v>5</v>
      </c>
      <c r="B360" t="str">
        <f>"12/24/2023 00:00"</f>
        <v>12/24/2023 00:00</v>
      </c>
      <c r="D360" t="s">
        <v>21</v>
      </c>
      <c r="I360">
        <f t="shared" si="7"/>
        <v>0</v>
      </c>
    </row>
    <row r="361" spans="1:9" x14ac:dyDescent="0.3">
      <c r="A361" t="s">
        <v>5</v>
      </c>
      <c r="B361" t="str">
        <f>"12/25/2023 00:00"</f>
        <v>12/25/2023 00:00</v>
      </c>
      <c r="D361" t="s">
        <v>21</v>
      </c>
      <c r="I361">
        <f t="shared" si="7"/>
        <v>0</v>
      </c>
    </row>
    <row r="362" spans="1:9" x14ac:dyDescent="0.3">
      <c r="A362" t="s">
        <v>5</v>
      </c>
      <c r="B362" t="str">
        <f>"12/26/2023 00:00"</f>
        <v>12/26/2023 00:00</v>
      </c>
      <c r="D362" t="s">
        <v>21</v>
      </c>
      <c r="I362">
        <f t="shared" si="7"/>
        <v>0</v>
      </c>
    </row>
    <row r="363" spans="1:9" x14ac:dyDescent="0.3">
      <c r="A363" t="s">
        <v>5</v>
      </c>
      <c r="B363" t="str">
        <f>"12/27/2023 00:00"</f>
        <v>12/27/2023 00:00</v>
      </c>
      <c r="D363" t="s">
        <v>21</v>
      </c>
      <c r="I363">
        <f t="shared" si="7"/>
        <v>0</v>
      </c>
    </row>
    <row r="364" spans="1:9" x14ac:dyDescent="0.3">
      <c r="A364" t="s">
        <v>5</v>
      </c>
      <c r="B364" t="str">
        <f>"12/28/2023 00:00"</f>
        <v>12/28/2023 00:00</v>
      </c>
      <c r="D364" t="s">
        <v>21</v>
      </c>
      <c r="I364">
        <f t="shared" si="7"/>
        <v>0</v>
      </c>
    </row>
    <row r="365" spans="1:9" x14ac:dyDescent="0.3">
      <c r="A365" t="s">
        <v>5</v>
      </c>
      <c r="B365" t="str">
        <f>"12/29/2023 00:00"</f>
        <v>12/29/2023 00:00</v>
      </c>
      <c r="D365" t="s">
        <v>21</v>
      </c>
      <c r="I365">
        <f t="shared" ref="I365:I367" si="8">IF(C365 = "---",0,IF(C365 &lt;= 0,0,C365*1.9835))</f>
        <v>0</v>
      </c>
    </row>
    <row r="366" spans="1:9" x14ac:dyDescent="0.3">
      <c r="A366" t="s">
        <v>5</v>
      </c>
      <c r="B366" t="str">
        <f>"12/30/2023 00:00"</f>
        <v>12/30/2023 00:00</v>
      </c>
      <c r="D366" t="s">
        <v>21</v>
      </c>
      <c r="I366">
        <f t="shared" si="8"/>
        <v>0</v>
      </c>
    </row>
    <row r="367" spans="1:9" x14ac:dyDescent="0.3">
      <c r="A367" t="s">
        <v>5</v>
      </c>
      <c r="B367" t="str">
        <f>"12/31/2023 00:00"</f>
        <v>12/31/2023 00:00</v>
      </c>
      <c r="D367" t="s">
        <v>21</v>
      </c>
      <c r="I367">
        <f t="shared" si="8"/>
        <v>0</v>
      </c>
    </row>
    <row r="368" spans="1:9" x14ac:dyDescent="0.3">
      <c r="B368" s="1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"/>
  <sheetViews>
    <sheetView tabSelected="1" workbookViewId="0">
      <selection activeCell="C2" sqref="C2"/>
    </sheetView>
  </sheetViews>
  <sheetFormatPr defaultRowHeight="14.4" x14ac:dyDescent="0.3"/>
  <cols>
    <col min="1" max="1" width="8.44140625" bestFit="1" customWidth="1"/>
    <col min="2" max="2" width="13.44140625" bestFit="1" customWidth="1"/>
    <col min="3" max="3" width="12" bestFit="1" customWidth="1"/>
  </cols>
  <sheetData>
    <row r="1" spans="1:3" x14ac:dyDescent="0.3">
      <c r="A1" s="7" t="s">
        <v>11</v>
      </c>
      <c r="B1" s="7" t="s">
        <v>12</v>
      </c>
      <c r="C1" s="7" t="s">
        <v>13</v>
      </c>
    </row>
    <row r="2" spans="1:3" s="10" customFormat="1" x14ac:dyDescent="0.3">
      <c r="A2" s="8">
        <v>812</v>
      </c>
      <c r="B2" s="9" t="s">
        <v>7</v>
      </c>
      <c r="C2" s="10">
        <f>SUM(Haigler!I17:I383)</f>
        <v>4182.4021494999997</v>
      </c>
    </row>
    <row r="3" spans="1:3" x14ac:dyDescent="0.3">
      <c r="A3" s="5">
        <v>823</v>
      </c>
      <c r="B3" s="6" t="s">
        <v>8</v>
      </c>
      <c r="C3">
        <f>SUM(ThirtyMile!C4:C368)</f>
        <v>28811.165498691058</v>
      </c>
    </row>
    <row r="4" spans="1:3" x14ac:dyDescent="0.3">
      <c r="A4" s="5">
        <v>824</v>
      </c>
      <c r="B4" s="6" t="s">
        <v>9</v>
      </c>
      <c r="C4">
        <f>SUM(Orchard!C4:C368)</f>
        <v>7894.1385680642234</v>
      </c>
    </row>
    <row r="5" spans="1:3" x14ac:dyDescent="0.3">
      <c r="A5" s="5">
        <v>826</v>
      </c>
      <c r="B5" s="6" t="s">
        <v>10</v>
      </c>
      <c r="C5">
        <f>SUM(Western!C4:C368)</f>
        <v>19346.775636784711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Orchard</vt:lpstr>
      <vt:lpstr>ThirtyMile</vt:lpstr>
      <vt:lpstr>Western</vt:lpstr>
      <vt:lpstr>Haigler</vt:lpstr>
      <vt:lpstr>Summary</vt:lpstr>
    </vt:vector>
  </TitlesOfParts>
  <Company>State of Nebraska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Mensinger, Jack</cp:lastModifiedBy>
  <dcterms:created xsi:type="dcterms:W3CDTF">2020-03-04T20:39:08Z</dcterms:created>
  <dcterms:modified xsi:type="dcterms:W3CDTF">2024-03-06T21:17:27Z</dcterms:modified>
</cp:coreProperties>
</file>