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2\WorkingFolders\C_Accounting\d_FederalDiversions\"/>
    </mc:Choice>
  </mc:AlternateContent>
  <xr:revisionPtr revIDLastSave="0" documentId="13_ncr:1_{3B47CC65-70D2-49B9-87B2-CDA6007181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  <sheet name="B" sheetId="2" r:id="rId2"/>
    <sheet name="C" sheetId="3" r:id="rId3"/>
  </sheets>
  <definedNames>
    <definedName name="_xlnm.Print_Area" localSheetId="0">A!$B$2:$U$33</definedName>
    <definedName name="_xlnm.Print_Area">A!$B$1:$T$32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1" l="1"/>
  <c r="K24" i="1" s="1"/>
  <c r="O24" i="1" l="1"/>
  <c r="E27" i="1"/>
  <c r="E26" i="1"/>
  <c r="E25" i="1"/>
  <c r="Z31" i="1" l="1"/>
  <c r="J27" i="1"/>
  <c r="K27" i="1" s="1"/>
  <c r="F27" i="1"/>
  <c r="G27" i="1" s="1"/>
  <c r="L20" i="3"/>
  <c r="J28" i="1"/>
  <c r="K28" i="1" s="1"/>
  <c r="L22" i="3" s="1"/>
  <c r="G20" i="3"/>
  <c r="J23" i="1"/>
  <c r="F23" i="1"/>
  <c r="G23" i="1" s="1"/>
  <c r="G28" i="3" s="1"/>
  <c r="F19" i="1"/>
  <c r="G19" i="1" s="1"/>
  <c r="J19" i="1"/>
  <c r="O19" i="1" s="1"/>
  <c r="C25" i="3" s="1"/>
  <c r="C20" i="3"/>
  <c r="J21" i="1"/>
  <c r="O21" i="1" s="1"/>
  <c r="K21" i="1"/>
  <c r="E22" i="3" s="1"/>
  <c r="F21" i="1"/>
  <c r="G21" i="1"/>
  <c r="M21" i="1" s="1"/>
  <c r="E20" i="3"/>
  <c r="D20" i="3"/>
  <c r="F20" i="3"/>
  <c r="J22" i="1"/>
  <c r="K22" i="1"/>
  <c r="F22" i="3" s="1"/>
  <c r="F22" i="1"/>
  <c r="G22" i="1" s="1"/>
  <c r="F28" i="3" s="1"/>
  <c r="H20" i="3"/>
  <c r="F24" i="1"/>
  <c r="I20" i="3"/>
  <c r="J25" i="1"/>
  <c r="F25" i="1"/>
  <c r="G25" i="1" s="1"/>
  <c r="J20" i="3"/>
  <c r="J26" i="1"/>
  <c r="K26" i="1" s="1"/>
  <c r="J22" i="3" s="1"/>
  <c r="F26" i="1"/>
  <c r="G26" i="1" s="1"/>
  <c r="K20" i="3"/>
  <c r="M20" i="3"/>
  <c r="J29" i="1"/>
  <c r="K29" i="1" s="1"/>
  <c r="F29" i="1"/>
  <c r="G29" i="1" s="1"/>
  <c r="M28" i="3" s="1"/>
  <c r="O36" i="3"/>
  <c r="N20" i="3"/>
  <c r="F20" i="1"/>
  <c r="L20" i="1" s="1"/>
  <c r="F28" i="1"/>
  <c r="G28" i="1" s="1"/>
  <c r="F30" i="1"/>
  <c r="G30" i="1" s="1"/>
  <c r="J20" i="1"/>
  <c r="O20" i="1" s="1"/>
  <c r="D25" i="3" s="1"/>
  <c r="K20" i="1"/>
  <c r="J30" i="1"/>
  <c r="K30" i="1" s="1"/>
  <c r="C18" i="3"/>
  <c r="D18" i="3"/>
  <c r="E18" i="3"/>
  <c r="F18" i="3"/>
  <c r="G18" i="3"/>
  <c r="H18" i="3"/>
  <c r="I18" i="3"/>
  <c r="J18" i="3"/>
  <c r="K18" i="3"/>
  <c r="L18" i="3"/>
  <c r="M18" i="3"/>
  <c r="N18" i="3"/>
  <c r="C19" i="2"/>
  <c r="C16" i="3" s="1"/>
  <c r="D16" i="3"/>
  <c r="E16" i="3"/>
  <c r="F16" i="3"/>
  <c r="G16" i="3"/>
  <c r="H16" i="3"/>
  <c r="I16" i="3"/>
  <c r="J16" i="3"/>
  <c r="K16" i="3"/>
  <c r="L16" i="3"/>
  <c r="M16" i="3"/>
  <c r="N16" i="3"/>
  <c r="C35" i="2"/>
  <c r="O35" i="2" s="1"/>
  <c r="C33" i="2"/>
  <c r="O33" i="2" s="1"/>
  <c r="O31" i="2"/>
  <c r="O29" i="2"/>
  <c r="C21" i="2"/>
  <c r="E21" i="2"/>
  <c r="D21" i="2"/>
  <c r="F21" i="2"/>
  <c r="G21" i="2"/>
  <c r="H21" i="2"/>
  <c r="I21" i="2"/>
  <c r="J21" i="2"/>
  <c r="K21" i="2"/>
  <c r="L21" i="2"/>
  <c r="M21" i="2"/>
  <c r="N21" i="2"/>
  <c r="D19" i="2"/>
  <c r="E19" i="2"/>
  <c r="F19" i="2"/>
  <c r="G19" i="2"/>
  <c r="H19" i="2"/>
  <c r="I19" i="2"/>
  <c r="J19" i="2"/>
  <c r="K19" i="2"/>
  <c r="L19" i="2"/>
  <c r="M19" i="2"/>
  <c r="N19" i="2"/>
  <c r="C17" i="2"/>
  <c r="D17" i="2"/>
  <c r="E17" i="2"/>
  <c r="F17" i="2"/>
  <c r="G17" i="2"/>
  <c r="H17" i="2"/>
  <c r="I17" i="2"/>
  <c r="J17" i="2"/>
  <c r="K17" i="2"/>
  <c r="L17" i="2"/>
  <c r="M17" i="2"/>
  <c r="N17" i="2"/>
  <c r="C32" i="1"/>
  <c r="D32" i="1"/>
  <c r="E32" i="1"/>
  <c r="H32" i="1"/>
  <c r="I32" i="1"/>
  <c r="C32" i="3"/>
  <c r="L21" i="1"/>
  <c r="Q21" i="1" s="1"/>
  <c r="L30" i="1"/>
  <c r="N25" i="2" s="1"/>
  <c r="N27" i="2" s="1"/>
  <c r="N38" i="2" s="1"/>
  <c r="P21" i="1" l="1"/>
  <c r="E25" i="3"/>
  <c r="R21" i="1"/>
  <c r="G20" i="1"/>
  <c r="M20" i="1" s="1"/>
  <c r="O30" i="1"/>
  <c r="N25" i="3" s="1"/>
  <c r="L23" i="1"/>
  <c r="G25" i="2" s="1"/>
  <c r="G27" i="2" s="1"/>
  <c r="G38" i="2" s="1"/>
  <c r="O22" i="1"/>
  <c r="F25" i="3" s="1"/>
  <c r="K19" i="1"/>
  <c r="O28" i="1"/>
  <c r="L25" i="3" s="1"/>
  <c r="E25" i="2"/>
  <c r="E27" i="2" s="1"/>
  <c r="E38" i="2" s="1"/>
  <c r="E23" i="2"/>
  <c r="E28" i="3"/>
  <c r="G23" i="2"/>
  <c r="C28" i="3"/>
  <c r="M19" i="1"/>
  <c r="C23" i="2"/>
  <c r="R20" i="1"/>
  <c r="D30" i="3"/>
  <c r="D33" i="3"/>
  <c r="D38" i="3" s="1"/>
  <c r="P20" i="1"/>
  <c r="Q20" i="1"/>
  <c r="D25" i="2"/>
  <c r="D27" i="2" s="1"/>
  <c r="D38" i="2" s="1"/>
  <c r="N21" i="1"/>
  <c r="S21" i="1" s="1"/>
  <c r="T21" i="1" s="1"/>
  <c r="Z21" i="1" s="1"/>
  <c r="D23" i="2"/>
  <c r="E30" i="3"/>
  <c r="E33" i="3" s="1"/>
  <c r="E38" i="3" s="1"/>
  <c r="N20" i="1"/>
  <c r="D22" i="3"/>
  <c r="L19" i="1"/>
  <c r="O21" i="2"/>
  <c r="Q30" i="1"/>
  <c r="L22" i="1"/>
  <c r="F25" i="2" s="1"/>
  <c r="F27" i="2" s="1"/>
  <c r="F38" i="2" s="1"/>
  <c r="N28" i="3"/>
  <c r="N23" i="2"/>
  <c r="M30" i="1"/>
  <c r="N30" i="3" s="1"/>
  <c r="N33" i="3" s="1"/>
  <c r="N38" i="3" s="1"/>
  <c r="N22" i="3"/>
  <c r="O27" i="1"/>
  <c r="K25" i="3" s="1"/>
  <c r="O26" i="1"/>
  <c r="J25" i="3" s="1"/>
  <c r="O20" i="3"/>
  <c r="O29" i="1"/>
  <c r="M25" i="3" s="1"/>
  <c r="M22" i="3"/>
  <c r="K22" i="3"/>
  <c r="O18" i="3"/>
  <c r="K25" i="1"/>
  <c r="I22" i="3" s="1"/>
  <c r="J32" i="1"/>
  <c r="K23" i="1"/>
  <c r="G22" i="3" s="1"/>
  <c r="M23" i="1"/>
  <c r="G30" i="3" s="1"/>
  <c r="F32" i="1"/>
  <c r="L28" i="1"/>
  <c r="Q28" i="1" s="1"/>
  <c r="L28" i="3"/>
  <c r="K28" i="3"/>
  <c r="K23" i="2"/>
  <c r="O19" i="2"/>
  <c r="I28" i="3"/>
  <c r="I23" i="2"/>
  <c r="G24" i="1"/>
  <c r="H28" i="3" s="1"/>
  <c r="O16" i="3"/>
  <c r="Q23" i="1"/>
  <c r="F23" i="2"/>
  <c r="M23" i="2"/>
  <c r="L29" i="1"/>
  <c r="L23" i="2"/>
  <c r="L27" i="1"/>
  <c r="O17" i="2"/>
  <c r="J28" i="3"/>
  <c r="J23" i="2"/>
  <c r="L26" i="1"/>
  <c r="L25" i="1"/>
  <c r="P22" i="1" l="1"/>
  <c r="P30" i="1"/>
  <c r="D28" i="3"/>
  <c r="M28" i="1"/>
  <c r="N28" i="1" s="1"/>
  <c r="P28" i="1"/>
  <c r="P19" i="1"/>
  <c r="C22" i="3"/>
  <c r="R19" i="1"/>
  <c r="C30" i="3"/>
  <c r="C33" i="3" s="1"/>
  <c r="C38" i="3" s="1"/>
  <c r="Q19" i="1"/>
  <c r="C25" i="2"/>
  <c r="C27" i="2" s="1"/>
  <c r="C38" i="2" s="1"/>
  <c r="S20" i="1"/>
  <c r="T20" i="1" s="1"/>
  <c r="Z20" i="1" s="1"/>
  <c r="N19" i="1"/>
  <c r="M22" i="1"/>
  <c r="N22" i="1" s="1"/>
  <c r="Q22" i="1"/>
  <c r="R30" i="1"/>
  <c r="N30" i="1"/>
  <c r="S30" i="1" s="1"/>
  <c r="P29" i="1"/>
  <c r="H22" i="3"/>
  <c r="O22" i="3" s="1"/>
  <c r="P27" i="1"/>
  <c r="H25" i="3"/>
  <c r="P24" i="1"/>
  <c r="O23" i="1"/>
  <c r="P23" i="1" s="1"/>
  <c r="P26" i="1"/>
  <c r="K32" i="1"/>
  <c r="O25" i="1"/>
  <c r="I25" i="3" s="1"/>
  <c r="N23" i="1"/>
  <c r="L25" i="2"/>
  <c r="L27" i="2" s="1"/>
  <c r="L38" i="2" s="1"/>
  <c r="O28" i="3"/>
  <c r="H23" i="2"/>
  <c r="O23" i="2" s="1"/>
  <c r="L24" i="1"/>
  <c r="M24" i="1" s="1"/>
  <c r="N24" i="1" s="1"/>
  <c r="G32" i="1"/>
  <c r="Q29" i="1"/>
  <c r="M25" i="2"/>
  <c r="M27" i="2" s="1"/>
  <c r="M38" i="2" s="1"/>
  <c r="M29" i="1"/>
  <c r="K25" i="2"/>
  <c r="K27" i="2" s="1"/>
  <c r="K38" i="2" s="1"/>
  <c r="Q27" i="1"/>
  <c r="M27" i="1"/>
  <c r="J25" i="2"/>
  <c r="J27" i="2" s="1"/>
  <c r="J38" i="2" s="1"/>
  <c r="Q26" i="1"/>
  <c r="M26" i="1"/>
  <c r="R26" i="1" s="1"/>
  <c r="I25" i="2"/>
  <c r="I27" i="2" s="1"/>
  <c r="I38" i="2" s="1"/>
  <c r="Q25" i="1"/>
  <c r="M25" i="1"/>
  <c r="N25" i="1" s="1"/>
  <c r="R23" i="1" l="1"/>
  <c r="T23" i="1" s="1"/>
  <c r="S22" i="1"/>
  <c r="S19" i="1"/>
  <c r="S28" i="1"/>
  <c r="L30" i="3"/>
  <c r="L33" i="3" s="1"/>
  <c r="L38" i="3" s="1"/>
  <c r="R28" i="1"/>
  <c r="T28" i="1" s="1"/>
  <c r="Z28" i="1" s="1"/>
  <c r="T30" i="1"/>
  <c r="Z30" i="1" s="1"/>
  <c r="T19" i="1"/>
  <c r="Z19" i="1" s="1"/>
  <c r="S24" i="1"/>
  <c r="S23" i="1"/>
  <c r="G25" i="3"/>
  <c r="G33" i="3" s="1"/>
  <c r="G38" i="3" s="1"/>
  <c r="F30" i="3"/>
  <c r="F33" i="3" s="1"/>
  <c r="F38" i="3" s="1"/>
  <c r="R22" i="1"/>
  <c r="M32" i="1"/>
  <c r="O32" i="1"/>
  <c r="P25" i="1"/>
  <c r="P32" i="1" s="1"/>
  <c r="H25" i="2"/>
  <c r="H27" i="2" s="1"/>
  <c r="L32" i="1"/>
  <c r="Q24" i="1"/>
  <c r="Q32" i="1" s="1"/>
  <c r="R29" i="1"/>
  <c r="M30" i="3"/>
  <c r="M33" i="3" s="1"/>
  <c r="M38" i="3" s="1"/>
  <c r="N29" i="1"/>
  <c r="S29" i="1" s="1"/>
  <c r="K30" i="3"/>
  <c r="K33" i="3" s="1"/>
  <c r="K38" i="3" s="1"/>
  <c r="R27" i="1"/>
  <c r="T27" i="1" s="1"/>
  <c r="N27" i="1"/>
  <c r="S27" i="1" s="1"/>
  <c r="J30" i="3"/>
  <c r="J33" i="3" s="1"/>
  <c r="J38" i="3" s="1"/>
  <c r="N26" i="1"/>
  <c r="S26" i="1" s="1"/>
  <c r="R25" i="1"/>
  <c r="I30" i="3"/>
  <c r="I33" i="3" s="1"/>
  <c r="I38" i="3" s="1"/>
  <c r="R24" i="1"/>
  <c r="H30" i="3"/>
  <c r="H33" i="3" s="1"/>
  <c r="H38" i="3" s="1"/>
  <c r="Z23" i="1" l="1"/>
  <c r="Z27" i="1"/>
  <c r="T22" i="1"/>
  <c r="O38" i="3"/>
  <c r="O25" i="2"/>
  <c r="T24" i="1"/>
  <c r="Z24" i="1" s="1"/>
  <c r="O25" i="3"/>
  <c r="T29" i="1"/>
  <c r="Z29" i="1" s="1"/>
  <c r="R32" i="1"/>
  <c r="N32" i="1"/>
  <c r="O33" i="3"/>
  <c r="O30" i="3"/>
  <c r="Z22" i="1"/>
  <c r="S25" i="1"/>
  <c r="T26" i="1"/>
  <c r="Z26" i="1" s="1"/>
  <c r="H38" i="2"/>
  <c r="O27" i="2"/>
  <c r="O38" i="2" s="1"/>
  <c r="T25" i="1" l="1"/>
  <c r="S32" i="1"/>
  <c r="Z25" i="1" l="1"/>
  <c r="T32" i="1"/>
  <c r="Z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tc={08FD64E1-F137-4777-BD8E-41B1DE223958}</author>
    <author>tc={BFBDEFC2-A68F-4DCA-B377-66F114AD818F}</author>
    <author>tc={A327DB86-83F8-4C93-800C-F4990234E7CF}</author>
    <author>tc={53C2D1FC-EBEA-49A1-B531-A2D519B4A762}</author>
  </authors>
  <commentList>
    <comment ref="C17" authorId="0" shapeId="0" xr:uid="{08FD64E1-F137-4777-BD8E-41B1DE223958}">
      <text>
        <t>[Threaded comment]
Your version of Excel allows you to read this threaded comment; however, any edits to it will get removed if the file is opened in a newer version of Excel. Learn more: https://go.microsoft.com/fwlink/?linkid=870924
Comment:
    CCNE</t>
      </text>
    </comment>
    <comment ref="D17" authorId="1" shapeId="0" xr:uid="{BFBDEFC2-A68F-4DCA-B377-66F114AD818F}">
      <text>
        <t>[Threaded comment]
Your version of Excel allows you to read this threaded comment; however, any edits to it will get removed if the file is opened in a newer version of Excel. Learn more: https://go.microsoft.com/fwlink/?linkid=870924
Comment:
    CONE</t>
      </text>
    </comment>
    <comment ref="H17" authorId="2" shapeId="0" xr:uid="{A327DB86-83F8-4C93-800C-F4990234E7CF}">
      <text>
        <t>[Threaded comment]
Your version of Excel allows you to read this threaded comment; however, any edits to it will get removed if the file is opened in a newer version of Excel. Learn more: https://go.microsoft.com/fwlink/?linkid=870924
Comment:
    Lateral Diversion + Canal Delievery from Pete's spreadsheet</t>
      </text>
    </comment>
    <comment ref="I17" authorId="3" shapeId="0" xr:uid="{53C2D1FC-EBEA-49A1-B531-A2D519B4A762}">
      <text>
        <t>[Threaded comment]
Your version of Excel allows you to read this threaded comment; however, any edits to it will get removed if the file is opened in a newer version of Excel. Learn more: https://go.microsoft.com/fwlink/?linkid=870924
Comment:
    LVABKS</t>
      </text>
    </comment>
  </commentList>
</comments>
</file>

<file path=xl/sharedStrings.xml><?xml version="1.0" encoding="utf-8"?>
<sst xmlns="http://schemas.openxmlformats.org/spreadsheetml/2006/main" count="256" uniqueCount="142">
  <si>
    <t xml:space="preserve"> 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</si>
  <si>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</si>
  <si>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</si>
  <si>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</si>
  <si>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</si>
  <si>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</si>
  <si>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</si>
  <si>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</si>
  <si>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</si>
  <si>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</si>
  <si>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</si>
  <si>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</si>
  <si>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</si>
  <si>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</si>
  <si>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</si>
  <si>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Records</t>
  </si>
  <si>
    <t>Court</t>
  </si>
  <si>
    <t>Canal</t>
  </si>
  <si>
    <t>0.7</t>
  </si>
  <si>
    <t>15.1</t>
  </si>
  <si>
    <t>District</t>
  </si>
  <si>
    <t>NEB</t>
  </si>
  <si>
    <t>Bost</t>
  </si>
  <si>
    <t>Use</t>
  </si>
  <si>
    <t>Main</t>
  </si>
  <si>
    <t xml:space="preserve"> 0.7 to 15.1</t>
  </si>
  <si>
    <t>(3 + 4)</t>
  </si>
  <si>
    <t>out</t>
  </si>
  <si>
    <t>flow</t>
  </si>
  <si>
    <t>in</t>
  </si>
  <si>
    <t>(2 - 5)</t>
  </si>
  <si>
    <t>Loss</t>
  </si>
  <si>
    <t>KAN</t>
  </si>
  <si>
    <t xml:space="preserve"> 15.1 to 34.8</t>
  </si>
  <si>
    <t>DEL</t>
  </si>
  <si>
    <t>to</t>
  </si>
  <si>
    <t>Lovewell</t>
  </si>
  <si>
    <t>34.8</t>
  </si>
  <si>
    <t>(7 + 8)</t>
  </si>
  <si>
    <t>COURTLAND CANAL ABOVE LOVEWELL</t>
  </si>
  <si>
    <t>(3 - 9)</t>
  </si>
  <si>
    <t>6-(6x(3/5))</t>
  </si>
  <si>
    <t>(6-11)x(7/9)</t>
  </si>
  <si>
    <t>LOSS IN</t>
  </si>
  <si>
    <t>NEBRASKA</t>
  </si>
  <si>
    <t>Courtland</t>
  </si>
  <si>
    <t>0.7  to  15.1</t>
  </si>
  <si>
    <t>(6-11-12)</t>
  </si>
  <si>
    <t>ALLOCATION</t>
  </si>
  <si>
    <t>OF LOSSES</t>
  </si>
  <si>
    <t>USBR</t>
  </si>
  <si>
    <t>(10 x 7/9)</t>
  </si>
  <si>
    <t xml:space="preserve">   LOSS IN</t>
  </si>
  <si>
    <t xml:space="preserve">   KANSAS</t>
  </si>
  <si>
    <t xml:space="preserve">  Courtland</t>
  </si>
  <si>
    <t xml:space="preserve">     Canal</t>
  </si>
  <si>
    <t>(10 - 14)</t>
  </si>
  <si>
    <t>(4 + 11)</t>
  </si>
  <si>
    <t>(7 + 12 + 14)</t>
  </si>
  <si>
    <t>TOTAL</t>
  </si>
  <si>
    <t>ABOVE</t>
  </si>
  <si>
    <t>LOVEWELL</t>
  </si>
  <si>
    <t>0.7  to  34.8</t>
  </si>
  <si>
    <t>(8 + 13 + 15)</t>
  </si>
  <si>
    <t>(16+17+18)</t>
  </si>
  <si>
    <t>( = 2)</t>
  </si>
  <si>
    <t>C</t>
  </si>
  <si>
    <t>H</t>
  </si>
  <si>
    <t>E</t>
  </si>
  <si>
    <t>K</t>
  </si>
  <si>
    <t>USBR-NKAO</t>
  </si>
  <si>
    <t>Diversion at Mile 0.7</t>
  </si>
  <si>
    <t>Passing State Line</t>
  </si>
  <si>
    <t>Courtland Canal, Neb. Bost. Use</t>
  </si>
  <si>
    <t>Courtland Loss to State Line</t>
  </si>
  <si>
    <t>Nebraska-Bostwick Share Loss</t>
  </si>
  <si>
    <t>Courtland, Neb. Total = (3) + (5)</t>
  </si>
  <si>
    <t/>
  </si>
  <si>
    <t>Superior</t>
  </si>
  <si>
    <t>Franklin Pump</t>
  </si>
  <si>
    <t>Naponee</t>
  </si>
  <si>
    <t>Franklin</t>
  </si>
  <si>
    <t>Total = (6)+(7)+(8)+(9)+(10)</t>
  </si>
  <si>
    <t xml:space="preserve">    (1)</t>
  </si>
  <si>
    <t xml:space="preserve">    (2)</t>
  </si>
  <si>
    <t xml:space="preserve">    (3)</t>
  </si>
  <si>
    <t xml:space="preserve">    (4)</t>
  </si>
  <si>
    <t xml:space="preserve">    (5)</t>
  </si>
  <si>
    <t xml:space="preserve">    (6)</t>
  </si>
  <si>
    <t xml:space="preserve">    (7)</t>
  </si>
  <si>
    <t xml:space="preserve">    (8)</t>
  </si>
  <si>
    <t xml:space="preserve">    (9)</t>
  </si>
  <si>
    <t xml:space="preserve">   (10)</t>
  </si>
  <si>
    <t xml:space="preserve">   (11)</t>
  </si>
  <si>
    <t>Jan</t>
  </si>
  <si>
    <t>Feb</t>
  </si>
  <si>
    <t xml:space="preserve">                  Bostwick Irrigation District in Nebraska</t>
  </si>
  <si>
    <t xml:space="preserve">               A C R E - F E E T</t>
  </si>
  <si>
    <t>Aug</t>
  </si>
  <si>
    <t>Sept</t>
  </si>
  <si>
    <t>Oct</t>
  </si>
  <si>
    <t>USBR  - NKAO</t>
  </si>
  <si>
    <t>Passing Mile 15.1</t>
  </si>
  <si>
    <t>Transported to Lovewell</t>
  </si>
  <si>
    <t>Kansas-Bostwick Use</t>
  </si>
  <si>
    <t>Loss State Line to Lovewell</t>
  </si>
  <si>
    <t xml:space="preserve">       (1)-(2)-(3)</t>
  </si>
  <si>
    <t>Kansas-Bostwick Share</t>
  </si>
  <si>
    <t xml:space="preserve">  of Loss - Kansas</t>
  </si>
  <si>
    <t>Loss - 0.7 to State Line</t>
  </si>
  <si>
    <t xml:space="preserve">  of Loss - Nebraska</t>
  </si>
  <si>
    <t>Total Use above Lovewell</t>
  </si>
  <si>
    <t xml:space="preserve">  Reservoir (3)+(5)+(7)</t>
  </si>
  <si>
    <t>Released to Lower Courtland 38.0</t>
  </si>
  <si>
    <t>Total Use by Kansas-Bostwick</t>
  </si>
  <si>
    <t xml:space="preserve"> (1)</t>
  </si>
  <si>
    <t xml:space="preserve"> (2)</t>
  </si>
  <si>
    <t xml:space="preserve"> (3)</t>
  </si>
  <si>
    <t xml:space="preserve"> (4)</t>
  </si>
  <si>
    <t xml:space="preserve"> (5)</t>
  </si>
  <si>
    <t xml:space="preserve"> (6)</t>
  </si>
  <si>
    <t xml:space="preserve"> (7)</t>
  </si>
  <si>
    <t xml:space="preserve"> (8)</t>
  </si>
  <si>
    <t xml:space="preserve"> (9)</t>
  </si>
  <si>
    <t>(10)</t>
  </si>
  <si>
    <t>Jan.</t>
  </si>
  <si>
    <t>Feb.</t>
  </si>
  <si>
    <t>Sept.</t>
  </si>
  <si>
    <t>Oct.</t>
  </si>
  <si>
    <t>Nov.</t>
  </si>
  <si>
    <t>Dec.</t>
  </si>
  <si>
    <t>Nov</t>
  </si>
  <si>
    <t>Dec</t>
  </si>
  <si>
    <t xml:space="preserve">                                                                                           ANALYSIS OF WATER CHARGES UNDER TERMS OF REPAYMENT CONTRACT</t>
  </si>
  <si>
    <t>Check</t>
  </si>
  <si>
    <t>KANSAS-BOSTWICK IRRIGATION DISTRICT NO. 2</t>
  </si>
  <si>
    <t>ANALYSIS OF USE AND LOSS DISTRIBUTION</t>
  </si>
  <si>
    <t>A C R E - F E E T</t>
  </si>
  <si>
    <t>Note for miles:</t>
  </si>
  <si>
    <t>(3) = Courtland Delieveries + Lateral Diversions</t>
  </si>
  <si>
    <t>Year 2022</t>
  </si>
  <si>
    <t xml:space="preserve">*Note: Water diverted from October to March not included in this analysis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</si>
</sst>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name val="Arial"/>
    </font>
    <font>
      <sz val="12"/>
      <name val="Arial MT"/>
    </font>
    <font>
      <sz val="12"/>
      <name val="Arial MT"/>
    </font>
    <font>
      <b/>
      <sz val="32"/>
      <name val="Arial MT"/>
    </font>
    <font>
      <sz val="24"/>
      <name val="Arial MT"/>
    </font>
    <font>
      <sz val="12"/>
      <name val="Arial MT"/>
    </font>
    <font>
      <b/>
      <sz val="24"/>
      <name val="Arial MT"/>
    </font>
    <font>
      <sz val="18"/>
      <name val="Arial MT"/>
    </font>
    <font>
      <sz val="14"/>
      <name val="Arial MT"/>
    </font>
    <font>
      <b/>
      <sz val="12"/>
      <name val="Arial MT"/>
    </font>
    <font>
      <sz val="10"/>
      <name val="Arial MT"/>
    </font>
    <font>
      <b/>
      <sz val="12"/>
      <name val="Arial"/>
      <family val="2"/>
    </font>
    <font>
      <sz val="12"/>
      <color indexed="12"/>
      <name val="Arial MT"/>
    </font>
    <font>
      <sz val="10"/>
      <name val="Arial"/>
      <family val="2"/>
    </font>
    <font>
      <sz val="8"/>
      <name val="Arial"/>
      <family val="2"/>
    </font>
    <font>
      <sz val="18"/>
      <color indexed="12"/>
      <name val="Arial MT"/>
    </font>
    <font>
      <b/>
      <sz val="12"/>
      <name val="Arial"/>
      <family val="2"/>
    </font>
    <font>
      <sz val="18"/>
      <color rgb="FFFF0000"/>
      <name val="Arial MT"/>
    </font>
    <font>
      <sz val="12"/>
      <color rgb="FF0000FF"/>
      <name val="Arial M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protection locked="0"/>
    </xf>
    <xf numFmtId="0" fontId="1" fillId="0" borderId="0" xfId="0" applyNumberFormat="1" applyFont="1" applyProtection="1">
      <protection locked="0"/>
    </xf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1" fillId="0" borderId="3" xfId="0" applyNumberFormat="1" applyFont="1" applyBorder="1"/>
    <xf numFmtId="0" fontId="2" fillId="0" borderId="3" xfId="0" applyNumberFormat="1" applyFont="1" applyBorder="1" applyAlignment="1"/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4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/>
    <xf numFmtId="0" fontId="5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 applyProtection="1">
      <protection locked="0"/>
    </xf>
    <xf numFmtId="0" fontId="4" fillId="0" borderId="4" xfId="0" applyNumberFormat="1" applyFont="1" applyBorder="1" applyAlignment="1"/>
    <xf numFmtId="0" fontId="4" fillId="0" borderId="5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4" fillId="0" borderId="5" xfId="0" applyNumberFormat="1" applyFont="1" applyBorder="1" applyAlignment="1"/>
    <xf numFmtId="0" fontId="5" fillId="0" borderId="6" xfId="0" applyNumberFormat="1" applyFont="1" applyBorder="1" applyAlignment="1" applyProtection="1">
      <alignment horizontal="center"/>
      <protection locked="0"/>
    </xf>
    <xf numFmtId="0" fontId="4" fillId="0" borderId="3" xfId="0" applyNumberFormat="1" applyFont="1" applyBorder="1" applyAlignment="1" applyProtection="1">
      <protection locked="0"/>
    </xf>
    <xf numFmtId="0" fontId="4" fillId="0" borderId="7" xfId="0" applyNumberFormat="1" applyFont="1" applyBorder="1" applyAlignment="1"/>
    <xf numFmtId="0" fontId="4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4" fillId="0" borderId="7" xfId="0" applyNumberFormat="1" applyFont="1" applyBorder="1" applyAlignment="1" applyProtection="1">
      <alignment horizontal="center"/>
      <protection locked="0"/>
    </xf>
    <xf numFmtId="0" fontId="4" fillId="0" borderId="3" xfId="0" applyNumberFormat="1" applyFont="1" applyBorder="1" applyAlignment="1"/>
    <xf numFmtId="0" fontId="4" fillId="0" borderId="3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8" xfId="0" applyNumberFormat="1" applyFont="1" applyBorder="1" applyAlignment="1"/>
    <xf numFmtId="0" fontId="8" fillId="0" borderId="3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7" xfId="0" applyNumberFormat="1" applyFont="1" applyBorder="1" applyAlignment="1" applyProtection="1">
      <protection locked="0"/>
    </xf>
    <xf numFmtId="0" fontId="2" fillId="0" borderId="1" xfId="0" applyNumberFormat="1" applyFont="1" applyBorder="1" applyAlignment="1" applyProtection="1"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0" fontId="2" fillId="0" borderId="8" xfId="0" applyNumberFormat="1" applyFont="1" applyBorder="1" applyAlignment="1" applyProtection="1">
      <alignment horizontal="center"/>
      <protection locked="0"/>
    </xf>
    <xf numFmtId="0" fontId="2" fillId="0" borderId="6" xfId="0" applyNumberFormat="1" applyFont="1" applyBorder="1" applyAlignment="1" applyProtection="1">
      <protection locked="0"/>
    </xf>
    <xf numFmtId="0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6" xfId="0" applyFont="1" applyBorder="1" applyAlignment="1"/>
    <xf numFmtId="0" fontId="1" fillId="0" borderId="2" xfId="0" applyFont="1" applyBorder="1"/>
    <xf numFmtId="0" fontId="1" fillId="0" borderId="5" xfId="0" applyFont="1" applyBorder="1"/>
    <xf numFmtId="0" fontId="1" fillId="0" borderId="0" xfId="0" applyFont="1" applyAlignment="1"/>
    <xf numFmtId="0" fontId="2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1" xfId="0" applyFont="1" applyBorder="1" applyAlignment="1"/>
    <xf numFmtId="0" fontId="1" fillId="0" borderId="3" xfId="0" applyFont="1" applyBorder="1"/>
    <xf numFmtId="0" fontId="2" fillId="0" borderId="3" xfId="0" applyFont="1" applyBorder="1" applyAlignment="1"/>
    <xf numFmtId="0" fontId="2" fillId="0" borderId="3" xfId="0" applyFont="1" applyBorder="1" applyAlignment="1">
      <alignment horizontal="center"/>
    </xf>
    <xf numFmtId="0" fontId="1" fillId="0" borderId="1" xfId="0" applyFont="1" applyBorder="1"/>
    <xf numFmtId="0" fontId="2" fillId="0" borderId="8" xfId="0" applyFont="1" applyBorder="1" applyAlignment="1"/>
    <xf numFmtId="0" fontId="1" fillId="0" borderId="8" xfId="0" applyFont="1" applyBorder="1"/>
    <xf numFmtId="0" fontId="12" fillId="0" borderId="3" xfId="0" applyFont="1" applyBorder="1" applyAlignment="1"/>
    <xf numFmtId="0" fontId="12" fillId="0" borderId="1" xfId="0" applyFont="1" applyBorder="1" applyAlignment="1"/>
    <xf numFmtId="0" fontId="2" fillId="0" borderId="9" xfId="0" applyFont="1" applyBorder="1" applyAlignment="1"/>
    <xf numFmtId="0" fontId="1" fillId="0" borderId="9" xfId="0" applyFont="1" applyBorder="1"/>
    <xf numFmtId="0" fontId="9" fillId="0" borderId="3" xfId="0" applyFont="1" applyBorder="1" applyAlignment="1"/>
    <xf numFmtId="0" fontId="13" fillId="0" borderId="0" xfId="0" applyFont="1" applyAlignment="1"/>
    <xf numFmtId="0" fontId="2" fillId="0" borderId="1" xfId="0" applyFont="1" applyBorder="1" applyAlignment="1">
      <alignment horizontal="center"/>
    </xf>
    <xf numFmtId="0" fontId="12" fillId="0" borderId="3" xfId="0" applyFont="1" applyFill="1" applyBorder="1" applyAlignment="1"/>
    <xf numFmtId="0" fontId="11" fillId="0" borderId="3" xfId="0" applyFont="1" applyBorder="1" applyAlignment="1"/>
    <xf numFmtId="0" fontId="7" fillId="0" borderId="3" xfId="0" applyFont="1" applyBorder="1" applyAlignment="1"/>
    <xf numFmtId="0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NumberFormat="1" applyFont="1" applyBorder="1" applyAlignment="1" applyProtection="1">
      <alignment horizontal="center"/>
      <protection locked="0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15" fillId="0" borderId="9" xfId="0" applyFont="1" applyBorder="1" applyAlignment="1"/>
    <xf numFmtId="0" fontId="15" fillId="0" borderId="1" xfId="0" applyFont="1" applyBorder="1" applyAlignment="1"/>
    <xf numFmtId="0" fontId="2" fillId="0" borderId="14" xfId="0" applyFont="1" applyBorder="1" applyAlignment="1"/>
    <xf numFmtId="0" fontId="2" fillId="0" borderId="15" xfId="0" applyFont="1" applyBorder="1" applyAlignment="1"/>
    <xf numFmtId="0" fontId="9" fillId="0" borderId="0" xfId="0" applyNumberFormat="1" applyFont="1" applyAlignment="1"/>
    <xf numFmtId="3" fontId="12" fillId="0" borderId="3" xfId="0" applyNumberFormat="1" applyFont="1" applyBorder="1" applyAlignment="1"/>
    <xf numFmtId="0" fontId="17" fillId="0" borderId="1" xfId="0" applyFont="1" applyBorder="1" applyAlignment="1"/>
    <xf numFmtId="0" fontId="15" fillId="2" borderId="9" xfId="0" applyFont="1" applyFill="1" applyBorder="1" applyAlignment="1"/>
    <xf numFmtId="0" fontId="15" fillId="2" borderId="1" xfId="0" applyFont="1" applyFill="1" applyBorder="1" applyAlignment="1"/>
    <xf numFmtId="0" fontId="18" fillId="0" borderId="3" xfId="0" applyFont="1" applyBorder="1" applyAlignment="1"/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8" xfId="0" applyFont="1" applyBorder="1" applyAlignment="1"/>
    <xf numFmtId="0" fontId="2" fillId="0" borderId="19" xfId="0" applyFont="1" applyBorder="1" applyAlignment="1"/>
    <xf numFmtId="0" fontId="2" fillId="0" borderId="20" xfId="0" applyFont="1" applyBorder="1" applyAlignment="1"/>
    <xf numFmtId="0" fontId="1" fillId="0" borderId="0" xfId="0" quotePrefix="1" applyFont="1" applyAlignment="1"/>
    <xf numFmtId="0" fontId="15" fillId="0" borderId="1" xfId="0" applyFont="1" applyFill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0" fontId="7" fillId="0" borderId="7" xfId="0" applyFont="1" applyBorder="1" applyAlignment="1"/>
    <xf numFmtId="0" fontId="2" fillId="0" borderId="21" xfId="0" applyNumberFormat="1" applyFont="1" applyBorder="1" applyAlignment="1" applyProtection="1">
      <alignment horizontal="center"/>
      <protection locked="0"/>
    </xf>
    <xf numFmtId="0" fontId="2" fillId="0" borderId="22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5" fillId="3" borderId="9" xfId="0" applyFont="1" applyFill="1" applyBorder="1" applyAlignment="1"/>
    <xf numFmtId="0" fontId="15" fillId="3" borderId="1" xfId="0" applyFont="1" applyFill="1" applyBorder="1" applyAlignment="1"/>
    <xf numFmtId="0" fontId="7" fillId="3" borderId="1" xfId="0" applyFont="1" applyFill="1" applyBorder="1" applyAlignment="1"/>
    <xf numFmtId="0" fontId="7" fillId="3" borderId="9" xfId="0" applyFont="1" applyFill="1" applyBorder="1" applyAlignme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rgan, Miles D" id="{A64EC6A1-1298-4E1C-ADD6-70664CC19066}" userId="S::mmorgan@usbr.gov::97eedfd1-7574-4bea-95cd-85170276796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dT="2022-09-28T13:56:43.55" personId="{A64EC6A1-1298-4E1C-ADD6-70664CC19066}" id="{08FD64E1-F137-4777-BD8E-41B1DE223958}">
    <text>CCNE</text>
  </threadedComment>
  <threadedComment ref="D17" dT="2022-09-28T13:56:49.63" personId="{A64EC6A1-1298-4E1C-ADD6-70664CC19066}" id="{BFBDEFC2-A68F-4DCA-B377-66F114AD818F}">
    <text>CONE</text>
  </threadedComment>
  <threadedComment ref="H17" dT="2022-09-28T14:22:35.64" personId="{A64EC6A1-1298-4E1C-ADD6-70664CC19066}" id="{A327DB86-83F8-4C93-800C-F4990234E7CF}">
    <text>Lateral Diversion + Canal Delievery from Pete's spreadsheet</text>
  </threadedComment>
  <threadedComment ref="I17" dT="2022-09-28T14:06:40.83" personId="{A64EC6A1-1298-4E1C-ADD6-70664CC19066}" id="{53C2D1FC-EBEA-49A1-B531-A2D519B4A762}">
    <text>LVABKS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Z33"/>
  <sheetViews>
    <sheetView tabSelected="1" showOutlineSymbols="0" topLeftCell="A7" zoomScale="55" zoomScaleNormal="87" workbookViewId="0">
      <selection activeCell="E19" sqref="E19:E32"/>
    </sheetView>
  </sheetViews>
  <sheetFormatPr defaultColWidth="9.6640625" defaultRowHeight="15"/>
  <cols>
    <col min="1" max="1" width="9.6640625" style="1" customWidth="1"/>
    <col min="2" max="2" width="20.6640625" style="1" customWidth="1"/>
    <col min="3" max="20" width="10.6640625" style="1" customWidth="1"/>
    <col min="21" max="21" width="11.33203125" style="1" customWidth="1"/>
    <col min="22" max="16384" width="9.6640625" style="1"/>
  </cols>
  <sheetData>
    <row r="2" spans="2:21" ht="15.75">
      <c r="S2" s="76" t="s">
        <v>0</v>
      </c>
    </row>
    <row r="3" spans="2:21"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1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6"/>
    </row>
    <row r="5" spans="2:21" ht="41.25">
      <c r="B5" s="7"/>
      <c r="D5" s="1" t="s">
        <v>0</v>
      </c>
      <c r="K5" s="8" t="s">
        <v>39</v>
      </c>
      <c r="O5" s="9"/>
      <c r="Q5" s="9">
        <v>2022</v>
      </c>
      <c r="R5" s="10" t="s">
        <v>0</v>
      </c>
      <c r="T5" s="10"/>
      <c r="U5" s="6"/>
    </row>
    <row r="6" spans="2:21">
      <c r="B6" s="7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/>
    </row>
    <row r="7" spans="2:21" ht="30">
      <c r="B7" s="11">
        <v>1</v>
      </c>
      <c r="C7" s="11">
        <v>2</v>
      </c>
      <c r="D7" s="11">
        <v>3</v>
      </c>
      <c r="E7" s="11">
        <v>4</v>
      </c>
      <c r="F7" s="11">
        <v>5</v>
      </c>
      <c r="G7" s="11">
        <v>6</v>
      </c>
      <c r="H7" s="11">
        <v>7</v>
      </c>
      <c r="I7" s="11">
        <v>8</v>
      </c>
      <c r="J7" s="11">
        <v>9</v>
      </c>
      <c r="K7" s="11">
        <v>10</v>
      </c>
      <c r="L7" s="11">
        <v>11</v>
      </c>
      <c r="M7" s="11">
        <v>12</v>
      </c>
      <c r="N7" s="11">
        <v>13</v>
      </c>
      <c r="O7" s="11">
        <v>14</v>
      </c>
      <c r="P7" s="11">
        <v>15</v>
      </c>
      <c r="Q7" s="11">
        <v>16</v>
      </c>
      <c r="R7" s="11">
        <v>17</v>
      </c>
      <c r="S7" s="11">
        <v>18</v>
      </c>
      <c r="T7" s="11">
        <v>19</v>
      </c>
      <c r="U7" s="6"/>
    </row>
    <row r="8" spans="2:21">
      <c r="B8" s="12"/>
      <c r="C8" s="13" t="s">
        <v>15</v>
      </c>
      <c r="D8" s="13" t="s">
        <v>15</v>
      </c>
      <c r="E8" s="13" t="s">
        <v>20</v>
      </c>
      <c r="F8" s="13" t="s">
        <v>26</v>
      </c>
      <c r="G8" s="13" t="s">
        <v>30</v>
      </c>
      <c r="H8" s="13" t="s">
        <v>20</v>
      </c>
      <c r="I8" s="13" t="s">
        <v>15</v>
      </c>
      <c r="J8" s="13" t="s">
        <v>38</v>
      </c>
      <c r="K8" s="13" t="s">
        <v>40</v>
      </c>
      <c r="L8" s="13" t="s">
        <v>41</v>
      </c>
      <c r="M8" s="13" t="s">
        <v>42</v>
      </c>
      <c r="N8" s="13" t="s">
        <v>47</v>
      </c>
      <c r="O8" s="13" t="s">
        <v>51</v>
      </c>
      <c r="P8" s="13" t="s">
        <v>56</v>
      </c>
      <c r="Q8" s="13" t="s">
        <v>57</v>
      </c>
      <c r="R8" s="13" t="s">
        <v>58</v>
      </c>
      <c r="S8" s="13" t="s">
        <v>63</v>
      </c>
      <c r="T8" s="13" t="s">
        <v>64</v>
      </c>
      <c r="U8" s="6"/>
    </row>
    <row r="9" spans="2:21" ht="30"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  <c r="M9" s="16"/>
      <c r="N9" s="17" t="s">
        <v>48</v>
      </c>
      <c r="O9" s="18"/>
      <c r="P9" s="18"/>
      <c r="Q9" s="15"/>
      <c r="R9" s="17" t="s">
        <v>59</v>
      </c>
      <c r="S9" s="18"/>
      <c r="T9" s="19" t="s">
        <v>65</v>
      </c>
      <c r="U9" s="6"/>
    </row>
    <row r="10" spans="2:21" ht="30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1"/>
      <c r="M10" s="22"/>
      <c r="N10" s="23" t="s">
        <v>49</v>
      </c>
      <c r="O10" s="9"/>
      <c r="P10" s="9"/>
      <c r="Q10" s="21"/>
      <c r="R10" s="23" t="s">
        <v>48</v>
      </c>
      <c r="S10" s="9"/>
      <c r="T10" s="24"/>
      <c r="U10" s="6"/>
    </row>
    <row r="11" spans="2:21" ht="30">
      <c r="B11" s="25"/>
      <c r="C11" s="25"/>
      <c r="D11" s="25"/>
      <c r="E11" s="25"/>
      <c r="F11" s="25"/>
      <c r="G11" s="25"/>
      <c r="H11" s="25"/>
      <c r="I11" s="25"/>
      <c r="J11" s="25"/>
      <c r="K11" s="20"/>
      <c r="L11" s="15"/>
      <c r="M11" s="16" t="s">
        <v>43</v>
      </c>
      <c r="N11" s="17"/>
      <c r="O11" s="15" t="s">
        <v>52</v>
      </c>
      <c r="P11" s="18"/>
      <c r="Q11" s="21"/>
      <c r="R11" s="23" t="s">
        <v>60</v>
      </c>
      <c r="S11" s="9"/>
      <c r="T11" s="24" t="s">
        <v>66</v>
      </c>
      <c r="U11" s="6"/>
    </row>
    <row r="12" spans="2:21" ht="30">
      <c r="B12" s="25"/>
      <c r="C12" s="25"/>
      <c r="D12" s="25"/>
      <c r="E12" s="26" t="s">
        <v>21</v>
      </c>
      <c r="F12" s="25"/>
      <c r="G12" s="25"/>
      <c r="H12" s="26" t="s">
        <v>32</v>
      </c>
      <c r="I12" s="27" t="s">
        <v>34</v>
      </c>
      <c r="J12" s="25"/>
      <c r="K12" s="20"/>
      <c r="L12" s="21"/>
      <c r="M12" s="22" t="s">
        <v>44</v>
      </c>
      <c r="N12" s="23"/>
      <c r="O12" s="21" t="s">
        <v>53</v>
      </c>
      <c r="P12" s="9"/>
      <c r="Q12" s="21"/>
      <c r="R12" s="23" t="s">
        <v>61</v>
      </c>
      <c r="S12" s="9"/>
      <c r="T12" s="24" t="s">
        <v>67</v>
      </c>
      <c r="U12" s="6"/>
    </row>
    <row r="13" spans="2:21" ht="30">
      <c r="B13" s="25"/>
      <c r="C13" s="25"/>
      <c r="D13" s="25"/>
      <c r="E13" s="26" t="s">
        <v>22</v>
      </c>
      <c r="F13" s="26" t="s">
        <v>14</v>
      </c>
      <c r="G13" s="26" t="s">
        <v>14</v>
      </c>
      <c r="H13" s="26" t="s">
        <v>22</v>
      </c>
      <c r="I13" s="27" t="s">
        <v>35</v>
      </c>
      <c r="J13" s="26" t="s">
        <v>14</v>
      </c>
      <c r="K13" s="26" t="s">
        <v>14</v>
      </c>
      <c r="L13" s="15"/>
      <c r="M13" s="16" t="s">
        <v>45</v>
      </c>
      <c r="N13" s="17"/>
      <c r="O13" s="15" t="s">
        <v>54</v>
      </c>
      <c r="P13" s="18"/>
      <c r="Q13" s="15"/>
      <c r="R13" s="16" t="s">
        <v>45</v>
      </c>
      <c r="S13" s="17"/>
      <c r="T13" s="24" t="s">
        <v>68</v>
      </c>
      <c r="U13" s="6"/>
    </row>
    <row r="14" spans="2:21" ht="30">
      <c r="B14" s="25"/>
      <c r="C14" s="26"/>
      <c r="D14" s="26"/>
      <c r="E14" s="26" t="s">
        <v>23</v>
      </c>
      <c r="F14" s="26" t="s">
        <v>27</v>
      </c>
      <c r="G14" s="26" t="s">
        <v>31</v>
      </c>
      <c r="H14" s="26" t="s">
        <v>23</v>
      </c>
      <c r="I14" s="27" t="s">
        <v>36</v>
      </c>
      <c r="J14" s="26" t="s">
        <v>27</v>
      </c>
      <c r="K14" s="26" t="s">
        <v>31</v>
      </c>
      <c r="L14" s="21"/>
      <c r="M14" s="22" t="s">
        <v>17</v>
      </c>
      <c r="N14" s="9"/>
      <c r="O14" s="21" t="s">
        <v>55</v>
      </c>
      <c r="P14" s="9"/>
      <c r="Q14" s="21"/>
      <c r="R14" s="22" t="s">
        <v>17</v>
      </c>
      <c r="S14" s="9"/>
      <c r="T14" s="24" t="s">
        <v>66</v>
      </c>
      <c r="U14" s="6"/>
    </row>
    <row r="15" spans="2:21" ht="30">
      <c r="B15" s="25"/>
      <c r="C15" s="26" t="s">
        <v>16</v>
      </c>
      <c r="D15" s="26" t="s">
        <v>16</v>
      </c>
      <c r="E15" s="26" t="s">
        <v>24</v>
      </c>
      <c r="F15" s="26" t="s">
        <v>28</v>
      </c>
      <c r="G15" s="26" t="s">
        <v>29</v>
      </c>
      <c r="H15" s="26" t="s">
        <v>24</v>
      </c>
      <c r="I15" s="26" t="s">
        <v>16</v>
      </c>
      <c r="J15" s="26" t="s">
        <v>28</v>
      </c>
      <c r="K15" s="26" t="s">
        <v>29</v>
      </c>
      <c r="L15" s="21"/>
      <c r="M15" s="22" t="s">
        <v>46</v>
      </c>
      <c r="N15" s="9"/>
      <c r="O15" s="21" t="s">
        <v>33</v>
      </c>
      <c r="P15" s="9"/>
      <c r="Q15" s="21"/>
      <c r="R15" s="22" t="s">
        <v>62</v>
      </c>
      <c r="S15" s="9"/>
      <c r="T15" s="24" t="s">
        <v>69</v>
      </c>
      <c r="U15" s="6"/>
    </row>
    <row r="16" spans="2:21" ht="30">
      <c r="B16" s="26" t="s">
        <v>1</v>
      </c>
      <c r="C16" s="26" t="s">
        <v>17</v>
      </c>
      <c r="D16" s="26" t="s">
        <v>17</v>
      </c>
      <c r="E16" s="26" t="s">
        <v>17</v>
      </c>
      <c r="F16" s="26" t="s">
        <v>29</v>
      </c>
      <c r="G16" s="26" t="s">
        <v>21</v>
      </c>
      <c r="H16" s="26" t="s">
        <v>17</v>
      </c>
      <c r="I16" s="26" t="s">
        <v>17</v>
      </c>
      <c r="J16" s="26" t="s">
        <v>29</v>
      </c>
      <c r="K16" s="26" t="s">
        <v>32</v>
      </c>
      <c r="L16" s="28" t="s">
        <v>21</v>
      </c>
      <c r="M16" s="29" t="s">
        <v>32</v>
      </c>
      <c r="N16" s="30"/>
      <c r="O16" s="28" t="s">
        <v>32</v>
      </c>
      <c r="P16" s="30"/>
      <c r="Q16" s="28" t="s">
        <v>21</v>
      </c>
      <c r="R16" s="29" t="s">
        <v>32</v>
      </c>
      <c r="S16" s="30"/>
      <c r="T16" s="24"/>
      <c r="U16" s="6"/>
    </row>
    <row r="17" spans="2:26" ht="30.75" thickBot="1">
      <c r="B17" s="25"/>
      <c r="C17" s="26" t="s">
        <v>18</v>
      </c>
      <c r="D17" s="26" t="s">
        <v>19</v>
      </c>
      <c r="E17" s="31" t="s">
        <v>25</v>
      </c>
      <c r="F17" s="26" t="s">
        <v>21</v>
      </c>
      <c r="G17" s="31" t="s">
        <v>25</v>
      </c>
      <c r="H17" s="32" t="s">
        <v>33</v>
      </c>
      <c r="I17" s="26" t="s">
        <v>37</v>
      </c>
      <c r="J17" s="26" t="s">
        <v>32</v>
      </c>
      <c r="K17" s="32" t="s">
        <v>33</v>
      </c>
      <c r="L17" s="33" t="s">
        <v>22</v>
      </c>
      <c r="M17" s="26" t="s">
        <v>22</v>
      </c>
      <c r="N17" s="26" t="s">
        <v>50</v>
      </c>
      <c r="O17" s="33" t="s">
        <v>22</v>
      </c>
      <c r="P17" s="26" t="s">
        <v>50</v>
      </c>
      <c r="Q17" s="33" t="s">
        <v>22</v>
      </c>
      <c r="R17" s="26" t="s">
        <v>22</v>
      </c>
      <c r="S17" s="26" t="s">
        <v>50</v>
      </c>
      <c r="T17" s="34"/>
      <c r="U17" s="6"/>
      <c r="Z17" s="1" t="s">
        <v>134</v>
      </c>
    </row>
    <row r="18" spans="2:26" ht="20.100000000000001" customHeight="1" thickBot="1">
      <c r="B18" s="35"/>
      <c r="C18" s="36"/>
      <c r="D18" s="36"/>
      <c r="E18" s="36"/>
      <c r="F18" s="36"/>
      <c r="G18" s="36"/>
      <c r="H18" s="36"/>
      <c r="I18" s="36"/>
      <c r="J18" s="36"/>
      <c r="K18" s="36"/>
      <c r="L18" s="92"/>
      <c r="M18" s="93"/>
      <c r="N18" s="69"/>
      <c r="O18" s="70"/>
      <c r="P18" s="71"/>
      <c r="Q18" s="92"/>
      <c r="R18" s="37"/>
      <c r="S18" s="37"/>
      <c r="T18" s="38"/>
      <c r="U18" s="6"/>
    </row>
    <row r="19" spans="2:26" ht="32.1" customHeight="1" thickTop="1">
      <c r="B19" s="39" t="s">
        <v>2</v>
      </c>
      <c r="C19" s="72">
        <v>0</v>
      </c>
      <c r="D19" s="89">
        <v>0</v>
      </c>
      <c r="E19" s="97">
        <v>0</v>
      </c>
      <c r="F19" s="40">
        <f t="shared" ref="F19:F30" si="0">D19+E19</f>
        <v>0</v>
      </c>
      <c r="G19" s="40">
        <f t="shared" ref="G19:G30" si="1">C19-F19</f>
        <v>0</v>
      </c>
      <c r="H19" s="79">
        <v>0</v>
      </c>
      <c r="I19" s="72">
        <v>0</v>
      </c>
      <c r="J19" s="40">
        <f t="shared" ref="J19:J30" si="2">H19+I19</f>
        <v>0</v>
      </c>
      <c r="K19" s="40">
        <f t="shared" ref="K19:K30" si="3">D19-J19</f>
        <v>0</v>
      </c>
      <c r="L19" s="91">
        <f>IF(F19=0,0,ROUNDDOWN(G19-(G19*D19/F19),0))</f>
        <v>0</v>
      </c>
      <c r="M19" s="68">
        <f>IF(G19=0,0,ROUND((G19-L19)*(H19/J19),0))</f>
        <v>0</v>
      </c>
      <c r="N19" s="42">
        <f t="shared" ref="N19:N30" si="4">G19-L19-M19</f>
        <v>0</v>
      </c>
      <c r="O19" s="44">
        <f t="shared" ref="O19:O30" si="5">IF(J19&lt;=0,0,ROUND(+K19*H19/J19,0))</f>
        <v>0</v>
      </c>
      <c r="P19" s="68">
        <f t="shared" ref="P19:P30" si="6">K19-O19</f>
        <v>0</v>
      </c>
      <c r="Q19" s="91">
        <f t="shared" ref="Q19:Q30" si="7">ROUND(+E19+L19,0)</f>
        <v>0</v>
      </c>
      <c r="R19" s="40">
        <f t="shared" ref="R19:R30" si="8">H19+M19+O19</f>
        <v>0</v>
      </c>
      <c r="S19" s="40">
        <f t="shared" ref="S19:S30" si="9">I19+N19+P19</f>
        <v>0</v>
      </c>
      <c r="T19" s="41">
        <f t="shared" ref="T19:T30" si="10">Q19+R19+S19</f>
        <v>0</v>
      </c>
      <c r="U19" s="6"/>
      <c r="Z19" s="1">
        <f>C19-T19</f>
        <v>0</v>
      </c>
    </row>
    <row r="20" spans="2:26" ht="32.1" customHeight="1">
      <c r="B20" s="43" t="s">
        <v>3</v>
      </c>
      <c r="C20" s="73">
        <v>0</v>
      </c>
      <c r="D20" s="90">
        <v>0</v>
      </c>
      <c r="E20" s="98">
        <v>0</v>
      </c>
      <c r="F20" s="42">
        <f t="shared" si="0"/>
        <v>0</v>
      </c>
      <c r="G20" s="42">
        <f t="shared" si="1"/>
        <v>0</v>
      </c>
      <c r="H20" s="80">
        <v>0</v>
      </c>
      <c r="I20" s="73">
        <v>0</v>
      </c>
      <c r="J20" s="42">
        <f t="shared" si="2"/>
        <v>0</v>
      </c>
      <c r="K20" s="42">
        <f t="shared" si="3"/>
        <v>0</v>
      </c>
      <c r="L20" s="44">
        <f t="shared" ref="L20:L30" si="11">IF(F20=0,0,ROUNDDOWN(G20-(G20*D20/F20),0))</f>
        <v>0</v>
      </c>
      <c r="M20" s="42">
        <f t="shared" ref="M20:M30" si="12">IF(G20=0,0,ROUND((G20-L20)*(H20/J20),0))</f>
        <v>0</v>
      </c>
      <c r="N20" s="42">
        <f t="shared" si="4"/>
        <v>0</v>
      </c>
      <c r="O20" s="44">
        <f t="shared" si="5"/>
        <v>0</v>
      </c>
      <c r="P20" s="42">
        <f t="shared" si="6"/>
        <v>0</v>
      </c>
      <c r="Q20" s="44">
        <f t="shared" si="7"/>
        <v>0</v>
      </c>
      <c r="R20" s="42">
        <f t="shared" si="8"/>
        <v>0</v>
      </c>
      <c r="S20" s="42">
        <f t="shared" si="9"/>
        <v>0</v>
      </c>
      <c r="T20" s="44">
        <f t="shared" si="10"/>
        <v>0</v>
      </c>
      <c r="U20" s="6"/>
      <c r="Z20" s="1">
        <f t="shared" ref="Z20:Z32" si="13">C20-T20</f>
        <v>0</v>
      </c>
    </row>
    <row r="21" spans="2:26" ht="32.1" customHeight="1">
      <c r="B21" s="43" t="s">
        <v>4</v>
      </c>
      <c r="C21" s="73">
        <v>0</v>
      </c>
      <c r="D21" s="90">
        <v>0</v>
      </c>
      <c r="E21" s="98">
        <v>0</v>
      </c>
      <c r="F21" s="42">
        <f t="shared" si="0"/>
        <v>0</v>
      </c>
      <c r="G21" s="42">
        <f t="shared" si="1"/>
        <v>0</v>
      </c>
      <c r="H21" s="80">
        <v>0</v>
      </c>
      <c r="I21" s="73">
        <v>0</v>
      </c>
      <c r="J21" s="42">
        <f t="shared" si="2"/>
        <v>0</v>
      </c>
      <c r="K21" s="42">
        <f t="shared" si="3"/>
        <v>0</v>
      </c>
      <c r="L21" s="44">
        <f t="shared" si="11"/>
        <v>0</v>
      </c>
      <c r="M21" s="42">
        <f t="shared" si="12"/>
        <v>0</v>
      </c>
      <c r="N21" s="42">
        <f t="shared" si="4"/>
        <v>0</v>
      </c>
      <c r="O21" s="44">
        <f t="shared" si="5"/>
        <v>0</v>
      </c>
      <c r="P21" s="42">
        <f t="shared" si="6"/>
        <v>0</v>
      </c>
      <c r="Q21" s="44">
        <f t="shared" si="7"/>
        <v>0</v>
      </c>
      <c r="R21" s="42">
        <f t="shared" si="8"/>
        <v>0</v>
      </c>
      <c r="S21" s="42">
        <f t="shared" si="9"/>
        <v>0</v>
      </c>
      <c r="T21" s="44">
        <f t="shared" si="10"/>
        <v>0</v>
      </c>
      <c r="U21" s="6"/>
      <c r="Z21" s="1">
        <f t="shared" si="13"/>
        <v>0</v>
      </c>
    </row>
    <row r="22" spans="2:26" ht="32.1" customHeight="1">
      <c r="B22" s="43" t="s">
        <v>5</v>
      </c>
      <c r="C22" s="73">
        <v>1932</v>
      </c>
      <c r="D22" s="90">
        <v>1251</v>
      </c>
      <c r="E22" s="98">
        <v>0</v>
      </c>
      <c r="F22" s="42">
        <f t="shared" si="0"/>
        <v>1251</v>
      </c>
      <c r="G22" s="42">
        <f t="shared" si="1"/>
        <v>681</v>
      </c>
      <c r="H22" s="80">
        <v>0</v>
      </c>
      <c r="I22" s="73">
        <v>658</v>
      </c>
      <c r="J22" s="42">
        <f t="shared" si="2"/>
        <v>658</v>
      </c>
      <c r="K22" s="42">
        <f t="shared" si="3"/>
        <v>593</v>
      </c>
      <c r="L22" s="44">
        <f t="shared" si="11"/>
        <v>0</v>
      </c>
      <c r="M22" s="42">
        <f>IF(G22&lt;=0,0,ROUND((G22-L22)*(H22/J22),0))</f>
        <v>0</v>
      </c>
      <c r="N22" s="42">
        <f t="shared" si="4"/>
        <v>681</v>
      </c>
      <c r="O22" s="44">
        <f t="shared" si="5"/>
        <v>0</v>
      </c>
      <c r="P22" s="42">
        <f t="shared" si="6"/>
        <v>593</v>
      </c>
      <c r="Q22" s="44">
        <f t="shared" si="7"/>
        <v>0</v>
      </c>
      <c r="R22" s="42">
        <f t="shared" si="8"/>
        <v>0</v>
      </c>
      <c r="S22" s="42">
        <f t="shared" si="9"/>
        <v>1932</v>
      </c>
      <c r="T22" s="44">
        <f t="shared" si="10"/>
        <v>1932</v>
      </c>
      <c r="U22" s="6"/>
      <c r="Z22" s="1">
        <f t="shared" si="13"/>
        <v>0</v>
      </c>
    </row>
    <row r="23" spans="2:26" ht="32.1" customHeight="1">
      <c r="B23" s="43" t="s">
        <v>6</v>
      </c>
      <c r="C23" s="73">
        <v>7508</v>
      </c>
      <c r="D23" s="90">
        <v>5084</v>
      </c>
      <c r="E23" s="98">
        <v>0</v>
      </c>
      <c r="F23" s="42">
        <f t="shared" si="0"/>
        <v>5084</v>
      </c>
      <c r="G23" s="42">
        <f t="shared" si="1"/>
        <v>2424</v>
      </c>
      <c r="H23" s="80">
        <v>0</v>
      </c>
      <c r="I23" s="73">
        <v>3849</v>
      </c>
      <c r="J23" s="42">
        <f t="shared" si="2"/>
        <v>3849</v>
      </c>
      <c r="K23" s="42">
        <f t="shared" si="3"/>
        <v>1235</v>
      </c>
      <c r="L23" s="44">
        <f t="shared" si="11"/>
        <v>0</v>
      </c>
      <c r="M23" s="42">
        <f>IF(OR(G23&lt;=0,J23=0),0,ROUND((G23-L23)*(H23/J23),0))</f>
        <v>0</v>
      </c>
      <c r="N23" s="42">
        <f t="shared" si="4"/>
        <v>2424</v>
      </c>
      <c r="O23" s="44">
        <f>IF(J23&lt;=0,0,ROUND(+K23*H23/J23,0))</f>
        <v>0</v>
      </c>
      <c r="P23" s="42">
        <f t="shared" si="6"/>
        <v>1235</v>
      </c>
      <c r="Q23" s="44">
        <f t="shared" si="7"/>
        <v>0</v>
      </c>
      <c r="R23" s="42">
        <f t="shared" si="8"/>
        <v>0</v>
      </c>
      <c r="S23" s="42">
        <f t="shared" si="9"/>
        <v>7508</v>
      </c>
      <c r="T23" s="44">
        <f>Q23+R23+S23</f>
        <v>7508</v>
      </c>
      <c r="U23" s="6"/>
      <c r="Z23" s="1">
        <f t="shared" si="13"/>
        <v>0</v>
      </c>
    </row>
    <row r="24" spans="2:26" ht="32.1" customHeight="1">
      <c r="B24" s="43" t="s">
        <v>7</v>
      </c>
      <c r="C24" s="73">
        <v>8425</v>
      </c>
      <c r="D24" s="90">
        <v>5413</v>
      </c>
      <c r="E24" s="98">
        <v>0</v>
      </c>
      <c r="F24" s="42">
        <f t="shared" si="0"/>
        <v>5413</v>
      </c>
      <c r="G24" s="42">
        <f t="shared" si="1"/>
        <v>3012</v>
      </c>
      <c r="H24" s="80">
        <v>1987</v>
      </c>
      <c r="I24" s="73">
        <v>1245</v>
      </c>
      <c r="J24" s="42">
        <f>H24+I24</f>
        <v>3232</v>
      </c>
      <c r="K24" s="42">
        <f>D24-J24</f>
        <v>2181</v>
      </c>
      <c r="L24" s="44">
        <f t="shared" si="11"/>
        <v>0</v>
      </c>
      <c r="M24" s="42">
        <f t="shared" si="12"/>
        <v>1852</v>
      </c>
      <c r="N24" s="42">
        <f t="shared" si="4"/>
        <v>1160</v>
      </c>
      <c r="O24" s="44">
        <f>IF(J24&lt;=0,0,ROUND(+K24*H24/J24,0))</f>
        <v>1341</v>
      </c>
      <c r="P24" s="42">
        <f t="shared" si="6"/>
        <v>840</v>
      </c>
      <c r="Q24" s="44">
        <f t="shared" si="7"/>
        <v>0</v>
      </c>
      <c r="R24" s="42">
        <f t="shared" si="8"/>
        <v>5180</v>
      </c>
      <c r="S24" s="42">
        <f t="shared" si="9"/>
        <v>3245</v>
      </c>
      <c r="T24" s="44">
        <f t="shared" si="10"/>
        <v>8425</v>
      </c>
      <c r="U24" s="6"/>
      <c r="Z24" s="1">
        <f t="shared" si="13"/>
        <v>0</v>
      </c>
    </row>
    <row r="25" spans="2:26" ht="32.1" customHeight="1">
      <c r="B25" s="43" t="s">
        <v>8</v>
      </c>
      <c r="C25" s="73">
        <v>16146</v>
      </c>
      <c r="D25" s="90">
        <v>11840</v>
      </c>
      <c r="E25" s="98">
        <f>ROUND(238.4*1.9835,0)</f>
        <v>473</v>
      </c>
      <c r="F25" s="42">
        <f t="shared" si="0"/>
        <v>12313</v>
      </c>
      <c r="G25" s="42">
        <f t="shared" si="1"/>
        <v>3833</v>
      </c>
      <c r="H25" s="80">
        <v>3363</v>
      </c>
      <c r="I25" s="73">
        <v>5092</v>
      </c>
      <c r="J25" s="42">
        <f t="shared" si="2"/>
        <v>8455</v>
      </c>
      <c r="K25" s="42">
        <f t="shared" si="3"/>
        <v>3385</v>
      </c>
      <c r="L25" s="44">
        <f t="shared" si="11"/>
        <v>147</v>
      </c>
      <c r="M25" s="42">
        <f t="shared" si="12"/>
        <v>1466</v>
      </c>
      <c r="N25" s="42">
        <f t="shared" si="4"/>
        <v>2220</v>
      </c>
      <c r="O25" s="44">
        <f t="shared" si="5"/>
        <v>1346</v>
      </c>
      <c r="P25" s="42">
        <f t="shared" si="6"/>
        <v>2039</v>
      </c>
      <c r="Q25" s="44">
        <f t="shared" si="7"/>
        <v>620</v>
      </c>
      <c r="R25" s="42">
        <f t="shared" si="8"/>
        <v>6175</v>
      </c>
      <c r="S25" s="42">
        <f t="shared" si="9"/>
        <v>9351</v>
      </c>
      <c r="T25" s="44">
        <f t="shared" si="10"/>
        <v>16146</v>
      </c>
      <c r="U25" s="6"/>
      <c r="Z25" s="1">
        <f t="shared" si="13"/>
        <v>0</v>
      </c>
    </row>
    <row r="26" spans="2:26" ht="32.1" customHeight="1">
      <c r="B26" s="43" t="s">
        <v>9</v>
      </c>
      <c r="C26" s="73">
        <v>15659</v>
      </c>
      <c r="D26" s="90">
        <v>12541</v>
      </c>
      <c r="E26" s="98">
        <f>ROUND(383.1*1.9835,0)</f>
        <v>760</v>
      </c>
      <c r="F26" s="42">
        <f t="shared" si="0"/>
        <v>13301</v>
      </c>
      <c r="G26" s="42">
        <f t="shared" si="1"/>
        <v>2358</v>
      </c>
      <c r="H26" s="80">
        <v>7052</v>
      </c>
      <c r="I26" s="73">
        <v>4523</v>
      </c>
      <c r="J26" s="42">
        <f t="shared" si="2"/>
        <v>11575</v>
      </c>
      <c r="K26" s="42">
        <f t="shared" si="3"/>
        <v>966</v>
      </c>
      <c r="L26" s="44">
        <f t="shared" si="11"/>
        <v>134</v>
      </c>
      <c r="M26" s="42">
        <f t="shared" si="12"/>
        <v>1355</v>
      </c>
      <c r="N26" s="42">
        <f t="shared" si="4"/>
        <v>869</v>
      </c>
      <c r="O26" s="44">
        <f t="shared" si="5"/>
        <v>589</v>
      </c>
      <c r="P26" s="42">
        <f t="shared" si="6"/>
        <v>377</v>
      </c>
      <c r="Q26" s="44">
        <f t="shared" si="7"/>
        <v>894</v>
      </c>
      <c r="R26" s="42">
        <f>H26+M26+O26</f>
        <v>8996</v>
      </c>
      <c r="S26" s="42">
        <f t="shared" si="9"/>
        <v>5769</v>
      </c>
      <c r="T26" s="44">
        <f t="shared" si="10"/>
        <v>15659</v>
      </c>
      <c r="U26" s="6"/>
      <c r="Z26" s="1">
        <f t="shared" si="13"/>
        <v>0</v>
      </c>
    </row>
    <row r="27" spans="2:26" ht="32.1" customHeight="1">
      <c r="B27" s="43" t="s">
        <v>10</v>
      </c>
      <c r="C27" s="88">
        <v>11033</v>
      </c>
      <c r="D27" s="90">
        <v>9485</v>
      </c>
      <c r="E27" s="98">
        <f>ROUND(223.7*1.9835,0)</f>
        <v>444</v>
      </c>
      <c r="F27" s="42">
        <f t="shared" si="0"/>
        <v>9929</v>
      </c>
      <c r="G27" s="42">
        <f t="shared" si="1"/>
        <v>1104</v>
      </c>
      <c r="H27" s="80">
        <v>2090</v>
      </c>
      <c r="I27" s="88">
        <v>7429</v>
      </c>
      <c r="J27" s="42">
        <f t="shared" si="2"/>
        <v>9519</v>
      </c>
      <c r="K27" s="42">
        <f t="shared" si="3"/>
        <v>-34</v>
      </c>
      <c r="L27" s="44">
        <f t="shared" si="11"/>
        <v>49</v>
      </c>
      <c r="M27" s="42">
        <f t="shared" si="12"/>
        <v>232</v>
      </c>
      <c r="N27" s="42">
        <f t="shared" si="4"/>
        <v>823</v>
      </c>
      <c r="O27" s="44">
        <f t="shared" si="5"/>
        <v>-7</v>
      </c>
      <c r="P27" s="42">
        <f t="shared" si="6"/>
        <v>-27</v>
      </c>
      <c r="Q27" s="44">
        <f t="shared" si="7"/>
        <v>493</v>
      </c>
      <c r="R27" s="42">
        <f t="shared" si="8"/>
        <v>2315</v>
      </c>
      <c r="S27" s="42">
        <f t="shared" si="9"/>
        <v>8225</v>
      </c>
      <c r="T27" s="44">
        <f>Q27+R27+S27</f>
        <v>11033</v>
      </c>
      <c r="U27" s="6"/>
      <c r="Z27" s="1">
        <f t="shared" si="13"/>
        <v>0</v>
      </c>
    </row>
    <row r="28" spans="2:26" ht="32.1" customHeight="1">
      <c r="B28" s="43" t="s">
        <v>11</v>
      </c>
      <c r="C28" s="88">
        <v>4557</v>
      </c>
      <c r="D28" s="90">
        <v>3177</v>
      </c>
      <c r="E28" s="98">
        <v>0</v>
      </c>
      <c r="F28" s="42">
        <f t="shared" si="0"/>
        <v>3177</v>
      </c>
      <c r="G28" s="42">
        <f t="shared" si="1"/>
        <v>1380</v>
      </c>
      <c r="H28" s="80">
        <v>0</v>
      </c>
      <c r="I28" s="88">
        <v>2873</v>
      </c>
      <c r="J28" s="42">
        <f t="shared" si="2"/>
        <v>2873</v>
      </c>
      <c r="K28" s="42">
        <f t="shared" si="3"/>
        <v>304</v>
      </c>
      <c r="L28" s="44">
        <f t="shared" si="11"/>
        <v>0</v>
      </c>
      <c r="M28" s="42">
        <f t="shared" si="12"/>
        <v>0</v>
      </c>
      <c r="N28" s="42">
        <f t="shared" si="4"/>
        <v>1380</v>
      </c>
      <c r="O28" s="44">
        <f t="shared" si="5"/>
        <v>0</v>
      </c>
      <c r="P28" s="42">
        <f t="shared" si="6"/>
        <v>304</v>
      </c>
      <c r="Q28" s="44">
        <f t="shared" si="7"/>
        <v>0</v>
      </c>
      <c r="R28" s="42">
        <f t="shared" si="8"/>
        <v>0</v>
      </c>
      <c r="S28" s="42">
        <f t="shared" si="9"/>
        <v>4557</v>
      </c>
      <c r="T28" s="44">
        <f t="shared" si="10"/>
        <v>4557</v>
      </c>
      <c r="U28" s="6"/>
      <c r="Z28" s="1">
        <f t="shared" si="13"/>
        <v>0</v>
      </c>
    </row>
    <row r="29" spans="2:26" ht="32.1" customHeight="1">
      <c r="B29" s="43" t="s">
        <v>12</v>
      </c>
      <c r="C29" s="88">
        <v>5142</v>
      </c>
      <c r="D29" s="90">
        <v>3555</v>
      </c>
      <c r="E29" s="98">
        <v>0</v>
      </c>
      <c r="F29" s="42">
        <f t="shared" si="0"/>
        <v>3555</v>
      </c>
      <c r="G29" s="42">
        <f t="shared" si="1"/>
        <v>1587</v>
      </c>
      <c r="H29" s="80">
        <v>0</v>
      </c>
      <c r="I29" s="88">
        <v>3210</v>
      </c>
      <c r="J29" s="42">
        <f t="shared" si="2"/>
        <v>3210</v>
      </c>
      <c r="K29" s="42">
        <f t="shared" si="3"/>
        <v>345</v>
      </c>
      <c r="L29" s="44">
        <f t="shared" si="11"/>
        <v>0</v>
      </c>
      <c r="M29" s="42">
        <f t="shared" si="12"/>
        <v>0</v>
      </c>
      <c r="N29" s="42">
        <f t="shared" si="4"/>
        <v>1587</v>
      </c>
      <c r="O29" s="44">
        <f t="shared" si="5"/>
        <v>0</v>
      </c>
      <c r="P29" s="42">
        <f t="shared" si="6"/>
        <v>345</v>
      </c>
      <c r="Q29" s="44">
        <f t="shared" si="7"/>
        <v>0</v>
      </c>
      <c r="R29" s="42">
        <f t="shared" si="8"/>
        <v>0</v>
      </c>
      <c r="S29" s="42">
        <f t="shared" si="9"/>
        <v>5142</v>
      </c>
      <c r="T29" s="44">
        <f t="shared" si="10"/>
        <v>5142</v>
      </c>
      <c r="U29" s="6"/>
      <c r="Z29" s="1">
        <f t="shared" si="13"/>
        <v>0</v>
      </c>
    </row>
    <row r="30" spans="2:26" ht="32.1" customHeight="1">
      <c r="B30" s="43" t="s">
        <v>13</v>
      </c>
      <c r="C30" s="88">
        <v>4563</v>
      </c>
      <c r="D30" s="90">
        <v>3321</v>
      </c>
      <c r="E30" s="98">
        <v>0</v>
      </c>
      <c r="F30" s="42">
        <f t="shared" si="0"/>
        <v>3321</v>
      </c>
      <c r="G30" s="42">
        <f t="shared" si="1"/>
        <v>1242</v>
      </c>
      <c r="H30" s="80">
        <v>0</v>
      </c>
      <c r="I30" s="88">
        <v>2976</v>
      </c>
      <c r="J30" s="42">
        <f t="shared" si="2"/>
        <v>2976</v>
      </c>
      <c r="K30" s="42">
        <f t="shared" si="3"/>
        <v>345</v>
      </c>
      <c r="L30" s="44">
        <f t="shared" si="11"/>
        <v>0</v>
      </c>
      <c r="M30" s="42">
        <f t="shared" si="12"/>
        <v>0</v>
      </c>
      <c r="N30" s="42">
        <f t="shared" si="4"/>
        <v>1242</v>
      </c>
      <c r="O30" s="44">
        <f t="shared" si="5"/>
        <v>0</v>
      </c>
      <c r="P30" s="42">
        <f t="shared" si="6"/>
        <v>345</v>
      </c>
      <c r="Q30" s="44">
        <f t="shared" si="7"/>
        <v>0</v>
      </c>
      <c r="R30" s="42">
        <f t="shared" si="8"/>
        <v>0</v>
      </c>
      <c r="S30" s="42">
        <f t="shared" si="9"/>
        <v>4563</v>
      </c>
      <c r="T30" s="44">
        <f t="shared" si="10"/>
        <v>4563</v>
      </c>
      <c r="U30" s="6"/>
      <c r="Z30" s="1">
        <f t="shared" si="13"/>
        <v>0</v>
      </c>
    </row>
    <row r="31" spans="2:26" ht="20.100000000000001" customHeight="1">
      <c r="B31" s="43"/>
      <c r="C31" s="42"/>
      <c r="D31" s="78"/>
      <c r="E31" s="99"/>
      <c r="F31" s="42"/>
      <c r="G31" s="42"/>
      <c r="H31" s="42"/>
      <c r="I31" s="42"/>
      <c r="J31" s="42"/>
      <c r="K31" s="42"/>
      <c r="L31" s="44"/>
      <c r="M31" s="42"/>
      <c r="N31" s="42"/>
      <c r="O31" s="44"/>
      <c r="P31" s="42"/>
      <c r="Q31" s="44"/>
      <c r="R31" s="42"/>
      <c r="S31" s="42"/>
      <c r="T31" s="44"/>
      <c r="U31" s="6"/>
      <c r="Z31" s="1">
        <f t="shared" si="13"/>
        <v>0</v>
      </c>
    </row>
    <row r="32" spans="2:26" ht="32.1" customHeight="1">
      <c r="B32" s="39" t="s">
        <v>14</v>
      </c>
      <c r="C32" s="40">
        <f t="shared" ref="C32:L32" si="14">SUM(C19:C30)</f>
        <v>74965</v>
      </c>
      <c r="D32" s="40">
        <f t="shared" si="14"/>
        <v>55667</v>
      </c>
      <c r="E32" s="100">
        <f t="shared" si="14"/>
        <v>1677</v>
      </c>
      <c r="F32" s="40">
        <f t="shared" si="14"/>
        <v>57344</v>
      </c>
      <c r="G32" s="40">
        <f t="shared" si="14"/>
        <v>17621</v>
      </c>
      <c r="H32" s="40">
        <f t="shared" si="14"/>
        <v>14492</v>
      </c>
      <c r="I32" s="40">
        <f t="shared" si="14"/>
        <v>31855</v>
      </c>
      <c r="J32" s="40">
        <f t="shared" si="14"/>
        <v>46347</v>
      </c>
      <c r="K32" s="40">
        <f t="shared" si="14"/>
        <v>9320</v>
      </c>
      <c r="L32" s="41">
        <f t="shared" si="14"/>
        <v>330</v>
      </c>
      <c r="M32" s="40">
        <f>ROUNDDOWN(SUM(M19:M30),0)</f>
        <v>4905</v>
      </c>
      <c r="N32" s="40">
        <f t="shared" ref="N32:T32" si="15">SUM(N19:N30)</f>
        <v>12386</v>
      </c>
      <c r="O32" s="41">
        <f t="shared" si="15"/>
        <v>3269</v>
      </c>
      <c r="P32" s="40">
        <f t="shared" si="15"/>
        <v>6051</v>
      </c>
      <c r="Q32" s="41">
        <f t="shared" si="15"/>
        <v>2007</v>
      </c>
      <c r="R32" s="40">
        <f t="shared" si="15"/>
        <v>22666</v>
      </c>
      <c r="S32" s="40">
        <f t="shared" si="15"/>
        <v>50292</v>
      </c>
      <c r="T32" s="41">
        <f t="shared" si="15"/>
        <v>74965</v>
      </c>
      <c r="U32" s="6"/>
      <c r="Z32" s="1">
        <f t="shared" si="13"/>
        <v>0</v>
      </c>
    </row>
    <row r="33" spans="2:20"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6"/>
      <c r="M33" s="46"/>
      <c r="N33" s="46"/>
      <c r="O33" s="46"/>
      <c r="P33" s="46"/>
      <c r="Q33" s="46"/>
      <c r="R33" s="46"/>
      <c r="S33" s="46"/>
      <c r="T33" s="45"/>
    </row>
  </sheetData>
  <phoneticPr fontId="14" type="noConversion"/>
  <conditionalFormatting sqref="Z19:Z32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rintOptions horizontalCentered="1"/>
  <pageMargins left="0.5" right="0.5" top="1" bottom="0.5" header="0" footer="0"/>
  <pageSetup scale="47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0"/>
  <sheetViews>
    <sheetView showOutlineSymbols="0" zoomScale="87" zoomScaleNormal="87" workbookViewId="0">
      <selection activeCell="N35" sqref="N35"/>
    </sheetView>
  </sheetViews>
  <sheetFormatPr defaultColWidth="9.6640625" defaultRowHeight="15"/>
  <cols>
    <col min="1" max="1" width="26.6640625" style="47" customWidth="1"/>
    <col min="2" max="2" width="6.6640625" style="47" customWidth="1"/>
    <col min="3" max="14" width="9.6640625" style="47" customWidth="1"/>
    <col min="15" max="15" width="11.6640625" style="47" customWidth="1"/>
    <col min="16" max="16384" width="9.6640625" style="47"/>
  </cols>
  <sheetData>
    <row r="1" spans="1:16" ht="15.75">
      <c r="A1" s="48" t="s">
        <v>70</v>
      </c>
      <c r="K1" s="49" t="s">
        <v>0</v>
      </c>
      <c r="L1" s="49"/>
      <c r="M1" s="49"/>
      <c r="N1" s="49"/>
    </row>
    <row r="2" spans="1:16">
      <c r="E2" s="50"/>
      <c r="K2" s="48" t="s">
        <v>0</v>
      </c>
    </row>
    <row r="5" spans="1:16" ht="15.75">
      <c r="A5" s="51" t="s">
        <v>133</v>
      </c>
    </row>
    <row r="7" spans="1:16" ht="15.75">
      <c r="E7" s="51" t="s">
        <v>96</v>
      </c>
      <c r="F7" s="51"/>
    </row>
    <row r="8" spans="1:16" ht="15.75">
      <c r="K8" s="49" t="s">
        <v>0</v>
      </c>
      <c r="L8" s="49" t="s">
        <v>0</v>
      </c>
    </row>
    <row r="9" spans="1:16" ht="15.75">
      <c r="G9" s="51" t="s">
        <v>140</v>
      </c>
    </row>
    <row r="10" spans="1:16" ht="15.75">
      <c r="J10" s="49" t="s">
        <v>0</v>
      </c>
    </row>
    <row r="11" spans="1:16">
      <c r="F11" s="48" t="s">
        <v>97</v>
      </c>
    </row>
    <row r="14" spans="1:16">
      <c r="A14" s="8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3"/>
    </row>
    <row r="15" spans="1:16">
      <c r="A15" s="83"/>
      <c r="B15" s="54"/>
      <c r="C15" s="55" t="s">
        <v>94</v>
      </c>
      <c r="D15" s="55" t="s">
        <v>95</v>
      </c>
      <c r="E15" s="55" t="s">
        <v>4</v>
      </c>
      <c r="F15" s="55" t="s">
        <v>5</v>
      </c>
      <c r="G15" s="55" t="s">
        <v>6</v>
      </c>
      <c r="H15" s="55" t="s">
        <v>7</v>
      </c>
      <c r="I15" s="55" t="s">
        <v>8</v>
      </c>
      <c r="J15" s="55" t="s">
        <v>98</v>
      </c>
      <c r="K15" s="55" t="s">
        <v>99</v>
      </c>
      <c r="L15" s="55" t="s">
        <v>100</v>
      </c>
      <c r="M15" s="55" t="s">
        <v>131</v>
      </c>
      <c r="N15" s="55" t="s">
        <v>132</v>
      </c>
      <c r="O15" s="55" t="s">
        <v>14</v>
      </c>
      <c r="P15" s="53"/>
    </row>
    <row r="16" spans="1:16">
      <c r="A16" s="82"/>
      <c r="B16" s="52"/>
      <c r="C16" s="52"/>
      <c r="D16" s="52"/>
      <c r="E16" s="56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3"/>
    </row>
    <row r="17" spans="1:16">
      <c r="A17" s="83" t="s">
        <v>71</v>
      </c>
      <c r="B17" s="54" t="s">
        <v>83</v>
      </c>
      <c r="C17" s="54">
        <f>A!$C19</f>
        <v>0</v>
      </c>
      <c r="D17" s="54">
        <f>A!$C20</f>
        <v>0</v>
      </c>
      <c r="E17" s="54">
        <f>A!$C21</f>
        <v>0</v>
      </c>
      <c r="F17" s="54">
        <f>A!$C22</f>
        <v>1932</v>
      </c>
      <c r="G17" s="54">
        <f>A!$C23</f>
        <v>7508</v>
      </c>
      <c r="H17" s="54">
        <f>A!$C24</f>
        <v>8425</v>
      </c>
      <c r="I17" s="54">
        <f>A!$C25</f>
        <v>16146</v>
      </c>
      <c r="J17" s="54">
        <f>A!$C26</f>
        <v>15659</v>
      </c>
      <c r="K17" s="54">
        <f>A!$C27</f>
        <v>11033</v>
      </c>
      <c r="L17" s="54">
        <f>A!$C28</f>
        <v>4557</v>
      </c>
      <c r="M17" s="54">
        <f>A!$C29</f>
        <v>5142</v>
      </c>
      <c r="N17" s="54">
        <f>A!$C30</f>
        <v>4563</v>
      </c>
      <c r="O17" s="54">
        <f>SUM(C17:N17)</f>
        <v>74965</v>
      </c>
      <c r="P17" s="53"/>
    </row>
    <row r="18" spans="1:16">
      <c r="A18" s="82"/>
      <c r="B18" s="52"/>
      <c r="C18" s="52"/>
      <c r="D18" s="52"/>
      <c r="E18" s="56"/>
      <c r="F18" s="52"/>
      <c r="G18" s="52" t="s">
        <v>0</v>
      </c>
      <c r="H18" s="52"/>
      <c r="I18" s="52"/>
      <c r="J18" s="52"/>
      <c r="K18" s="52"/>
      <c r="L18" s="52"/>
      <c r="M18" s="52"/>
      <c r="N18" s="52"/>
      <c r="O18" s="52"/>
      <c r="P18" s="53"/>
    </row>
    <row r="19" spans="1:16">
      <c r="A19" s="83" t="s">
        <v>72</v>
      </c>
      <c r="B19" s="54" t="s">
        <v>84</v>
      </c>
      <c r="C19" s="54">
        <f>A!$D19</f>
        <v>0</v>
      </c>
      <c r="D19" s="54">
        <f>A!$D20</f>
        <v>0</v>
      </c>
      <c r="E19" s="54">
        <f>A!$D21</f>
        <v>0</v>
      </c>
      <c r="F19" s="54">
        <f>A!$D22</f>
        <v>1251</v>
      </c>
      <c r="G19" s="54">
        <f>A!$D23</f>
        <v>5084</v>
      </c>
      <c r="H19" s="54">
        <f>A!$D24</f>
        <v>5413</v>
      </c>
      <c r="I19" s="54">
        <f>A!$D25</f>
        <v>11840</v>
      </c>
      <c r="J19" s="54">
        <f>A!$D26</f>
        <v>12541</v>
      </c>
      <c r="K19" s="54">
        <f>A!$D27</f>
        <v>9485</v>
      </c>
      <c r="L19" s="54">
        <f>A!$D28</f>
        <v>3177</v>
      </c>
      <c r="M19" s="54">
        <f>A!$D29</f>
        <v>3555</v>
      </c>
      <c r="N19" s="54">
        <f>A!$D30</f>
        <v>3321</v>
      </c>
      <c r="O19" s="54">
        <f>SUM(C19:N19)</f>
        <v>55667</v>
      </c>
      <c r="P19" s="53"/>
    </row>
    <row r="20" spans="1:16">
      <c r="A20" s="82"/>
      <c r="B20" s="52"/>
      <c r="C20" s="52" t="s">
        <v>0</v>
      </c>
      <c r="D20" s="52"/>
      <c r="E20" s="56"/>
      <c r="F20" s="52"/>
      <c r="G20" s="52"/>
      <c r="H20" s="52"/>
      <c r="I20" s="52"/>
      <c r="J20" s="52"/>
      <c r="K20" s="52"/>
      <c r="L20" s="52"/>
      <c r="M20" s="52"/>
      <c r="N20" s="52"/>
      <c r="O20" s="52" t="s">
        <v>0</v>
      </c>
      <c r="P20" s="53"/>
    </row>
    <row r="21" spans="1:16">
      <c r="A21" s="83" t="s">
        <v>73</v>
      </c>
      <c r="B21" s="54" t="s">
        <v>85</v>
      </c>
      <c r="C21" s="54">
        <f>A!$E19</f>
        <v>0</v>
      </c>
      <c r="D21" s="54">
        <f>A!$E20</f>
        <v>0</v>
      </c>
      <c r="E21" s="54">
        <f>A!$E21</f>
        <v>0</v>
      </c>
      <c r="F21" s="54">
        <f>A!$E22</f>
        <v>0</v>
      </c>
      <c r="G21" s="54">
        <f>A!$E23</f>
        <v>0</v>
      </c>
      <c r="H21" s="54">
        <f>A!$E24</f>
        <v>0</v>
      </c>
      <c r="I21" s="54">
        <f>A!$E25</f>
        <v>473</v>
      </c>
      <c r="J21" s="54">
        <f>A!$E26</f>
        <v>760</v>
      </c>
      <c r="K21" s="54">
        <f>A!$E27</f>
        <v>444</v>
      </c>
      <c r="L21" s="54">
        <f>A!$E28</f>
        <v>0</v>
      </c>
      <c r="M21" s="54">
        <f>A!$E29</f>
        <v>0</v>
      </c>
      <c r="N21" s="54">
        <f>A!$E30</f>
        <v>0</v>
      </c>
      <c r="O21" s="54">
        <f>SUM(C21:N21)</f>
        <v>1677</v>
      </c>
      <c r="P21" s="53"/>
    </row>
    <row r="22" spans="1:16">
      <c r="A22" s="82"/>
      <c r="B22" s="52"/>
      <c r="C22" s="52" t="s">
        <v>0</v>
      </c>
      <c r="D22" s="52"/>
      <c r="E22" s="56"/>
      <c r="F22" s="52"/>
      <c r="G22" s="52"/>
      <c r="H22" s="52"/>
      <c r="I22" s="52"/>
      <c r="J22" s="52"/>
      <c r="K22" s="52"/>
      <c r="L22" s="52"/>
      <c r="M22" s="52"/>
      <c r="N22" s="52"/>
      <c r="O22" s="52" t="s">
        <v>0</v>
      </c>
      <c r="P22" s="53"/>
    </row>
    <row r="23" spans="1:16">
      <c r="A23" s="83" t="s">
        <v>74</v>
      </c>
      <c r="B23" s="54" t="s">
        <v>86</v>
      </c>
      <c r="C23" s="54">
        <f>A!$G19</f>
        <v>0</v>
      </c>
      <c r="D23" s="54">
        <f>A!$G20</f>
        <v>0</v>
      </c>
      <c r="E23" s="54">
        <f>A!$G21</f>
        <v>0</v>
      </c>
      <c r="F23" s="54">
        <f>A!$G22</f>
        <v>681</v>
      </c>
      <c r="G23" s="54">
        <f>A!$G23</f>
        <v>2424</v>
      </c>
      <c r="H23" s="54">
        <f>A!$G24</f>
        <v>3012</v>
      </c>
      <c r="I23" s="54">
        <f>A!$G25</f>
        <v>3833</v>
      </c>
      <c r="J23" s="54">
        <f>A!$G26</f>
        <v>2358</v>
      </c>
      <c r="K23" s="54">
        <f>A!$G27</f>
        <v>1104</v>
      </c>
      <c r="L23" s="54">
        <f>A!$G28</f>
        <v>1380</v>
      </c>
      <c r="M23" s="54">
        <f>A!$G29</f>
        <v>1587</v>
      </c>
      <c r="N23" s="54">
        <f>A!$G30</f>
        <v>1242</v>
      </c>
      <c r="O23" s="54">
        <f>SUM(C23:N23)</f>
        <v>17621</v>
      </c>
      <c r="P23" s="53"/>
    </row>
    <row r="24" spans="1:16">
      <c r="A24" s="82"/>
      <c r="B24" s="52"/>
      <c r="C24" s="52" t="s">
        <v>0</v>
      </c>
      <c r="D24" s="52"/>
      <c r="E24" s="56"/>
      <c r="F24" s="52"/>
      <c r="G24" s="52"/>
      <c r="H24" s="52"/>
      <c r="I24" s="52"/>
      <c r="J24" s="52"/>
      <c r="K24" s="52"/>
      <c r="L24" s="52"/>
      <c r="M24" s="52"/>
      <c r="N24" s="52"/>
      <c r="O24" s="52" t="s">
        <v>0</v>
      </c>
      <c r="P24" s="53"/>
    </row>
    <row r="25" spans="1:16" ht="15.75" thickBot="1">
      <c r="A25" s="83" t="s">
        <v>75</v>
      </c>
      <c r="B25" s="54" t="s">
        <v>87</v>
      </c>
      <c r="C25" s="54">
        <f>A!$L19</f>
        <v>0</v>
      </c>
      <c r="D25" s="54">
        <f>A!$L20</f>
        <v>0</v>
      </c>
      <c r="E25" s="54">
        <f>A!$L21</f>
        <v>0</v>
      </c>
      <c r="F25" s="54">
        <f>A!$L22</f>
        <v>0</v>
      </c>
      <c r="G25" s="54">
        <f>A!$L23</f>
        <v>0</v>
      </c>
      <c r="H25" s="54">
        <f>A!$L24</f>
        <v>0</v>
      </c>
      <c r="I25" s="54">
        <f>A!$L25</f>
        <v>147</v>
      </c>
      <c r="J25" s="54">
        <f>A!$L26</f>
        <v>134</v>
      </c>
      <c r="K25" s="54">
        <f>A!$L27</f>
        <v>49</v>
      </c>
      <c r="L25" s="74">
        <f>A!$L28</f>
        <v>0</v>
      </c>
      <c r="M25" s="74">
        <f>A!$L29</f>
        <v>0</v>
      </c>
      <c r="N25" s="74">
        <f>A!$L30</f>
        <v>0</v>
      </c>
      <c r="O25" s="75">
        <f>SUM(C25:N25)</f>
        <v>330</v>
      </c>
      <c r="P25" s="53"/>
    </row>
    <row r="26" spans="1:16">
      <c r="A26" s="84"/>
      <c r="B26" s="57"/>
      <c r="C26" s="57" t="s">
        <v>0</v>
      </c>
      <c r="D26" s="57"/>
      <c r="E26" s="58"/>
      <c r="F26" s="57"/>
      <c r="G26" s="57"/>
      <c r="H26" s="57"/>
      <c r="I26" s="57"/>
      <c r="J26" s="57"/>
      <c r="K26" s="57"/>
      <c r="L26" s="54"/>
      <c r="M26" s="54"/>
      <c r="N26" s="54"/>
      <c r="O26" s="54"/>
      <c r="P26" s="53"/>
    </row>
    <row r="27" spans="1:16">
      <c r="A27" s="83" t="s">
        <v>76</v>
      </c>
      <c r="B27" s="54" t="s">
        <v>88</v>
      </c>
      <c r="C27" s="54">
        <f t="shared" ref="C27:L27" si="0">C21+C25</f>
        <v>0</v>
      </c>
      <c r="D27" s="54">
        <f t="shared" si="0"/>
        <v>0</v>
      </c>
      <c r="E27" s="54">
        <f t="shared" si="0"/>
        <v>0</v>
      </c>
      <c r="F27" s="54">
        <f t="shared" si="0"/>
        <v>0</v>
      </c>
      <c r="G27" s="54">
        <f t="shared" si="0"/>
        <v>0</v>
      </c>
      <c r="H27" s="54">
        <f t="shared" si="0"/>
        <v>0</v>
      </c>
      <c r="I27" s="54">
        <f t="shared" si="0"/>
        <v>620</v>
      </c>
      <c r="J27" s="54">
        <f t="shared" si="0"/>
        <v>894</v>
      </c>
      <c r="K27" s="54">
        <f t="shared" si="0"/>
        <v>493</v>
      </c>
      <c r="L27" s="54">
        <f t="shared" si="0"/>
        <v>0</v>
      </c>
      <c r="M27" s="54">
        <f>M21+M25</f>
        <v>0</v>
      </c>
      <c r="N27" s="54">
        <f>N21+N25</f>
        <v>0</v>
      </c>
      <c r="O27" s="54">
        <f>SUM(C27:N27)</f>
        <v>2007</v>
      </c>
      <c r="P27" s="53"/>
    </row>
    <row r="28" spans="1:16">
      <c r="A28" s="82" t="s">
        <v>77</v>
      </c>
      <c r="B28" s="52"/>
      <c r="C28" s="52" t="s">
        <v>0</v>
      </c>
      <c r="D28" s="52"/>
      <c r="E28" s="56"/>
      <c r="F28" s="52"/>
      <c r="G28" s="52"/>
      <c r="H28" s="52"/>
      <c r="I28" s="52"/>
      <c r="J28" s="52"/>
      <c r="K28" s="52"/>
      <c r="L28" s="52"/>
      <c r="M28" s="52"/>
      <c r="N28" s="52"/>
      <c r="O28" s="52" t="s">
        <v>0</v>
      </c>
      <c r="P28" s="53"/>
    </row>
    <row r="29" spans="1:16">
      <c r="A29" s="83" t="s">
        <v>78</v>
      </c>
      <c r="B29" s="54" t="s">
        <v>89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  <c r="H29" s="77">
        <v>2134</v>
      </c>
      <c r="I29" s="77">
        <v>2400</v>
      </c>
      <c r="J29" s="77">
        <v>4383</v>
      </c>
      <c r="K29" s="59">
        <v>910</v>
      </c>
      <c r="L29" s="59">
        <v>0</v>
      </c>
      <c r="M29" s="59">
        <v>0</v>
      </c>
      <c r="N29" s="59">
        <v>0</v>
      </c>
      <c r="O29" s="54">
        <f>SUM(C29:N29)</f>
        <v>9827</v>
      </c>
      <c r="P29" s="53"/>
    </row>
    <row r="30" spans="1:16">
      <c r="A30" s="82"/>
      <c r="B30" s="52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52" t="s">
        <v>0</v>
      </c>
      <c r="P30" s="53"/>
    </row>
    <row r="31" spans="1:16">
      <c r="A31" s="83" t="s">
        <v>79</v>
      </c>
      <c r="B31" s="54" t="s">
        <v>90</v>
      </c>
      <c r="C31" s="59">
        <v>0</v>
      </c>
      <c r="D31" s="59">
        <v>0</v>
      </c>
      <c r="E31" s="59">
        <v>0</v>
      </c>
      <c r="F31" s="59">
        <v>0</v>
      </c>
      <c r="G31" s="66">
        <v>0</v>
      </c>
      <c r="H31" s="66">
        <v>267</v>
      </c>
      <c r="I31" s="66">
        <v>534</v>
      </c>
      <c r="J31" s="66">
        <v>725</v>
      </c>
      <c r="K31" s="66">
        <v>213</v>
      </c>
      <c r="L31" s="66">
        <v>0</v>
      </c>
      <c r="M31" s="59">
        <v>0</v>
      </c>
      <c r="N31" s="59">
        <v>0</v>
      </c>
      <c r="O31" s="54">
        <f>SUM(C31:N31)</f>
        <v>1739</v>
      </c>
      <c r="P31" s="53"/>
    </row>
    <row r="32" spans="1:16">
      <c r="A32" s="82"/>
      <c r="B32" s="52"/>
      <c r="C32" s="60" t="s">
        <v>0</v>
      </c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52" t="s">
        <v>0</v>
      </c>
      <c r="P32" s="53"/>
    </row>
    <row r="33" spans="1:16">
      <c r="A33" s="83" t="s">
        <v>80</v>
      </c>
      <c r="B33" s="54" t="s">
        <v>91</v>
      </c>
      <c r="C33" s="59" t="e">
        <f>A!#REF!</f>
        <v>#REF!</v>
      </c>
      <c r="D33" s="59">
        <v>0</v>
      </c>
      <c r="E33" s="59">
        <v>0</v>
      </c>
      <c r="F33" s="59">
        <v>0</v>
      </c>
      <c r="G33" s="59">
        <v>0</v>
      </c>
      <c r="H33" s="59">
        <v>111</v>
      </c>
      <c r="I33" s="59">
        <v>370</v>
      </c>
      <c r="J33" s="59">
        <v>687</v>
      </c>
      <c r="K33" s="59">
        <v>120</v>
      </c>
      <c r="L33" s="59">
        <v>0</v>
      </c>
      <c r="M33" s="59">
        <v>0</v>
      </c>
      <c r="N33" s="59">
        <v>0</v>
      </c>
      <c r="O33" s="54" t="e">
        <f>SUM(C33:N33)</f>
        <v>#REF!</v>
      </c>
      <c r="P33" s="53"/>
    </row>
    <row r="34" spans="1:16">
      <c r="A34" s="82"/>
      <c r="B34" s="52"/>
      <c r="C34" s="60" t="s">
        <v>0</v>
      </c>
      <c r="D34" s="60"/>
      <c r="E34" s="60"/>
      <c r="F34" s="60"/>
      <c r="G34" s="60"/>
      <c r="H34" s="60"/>
      <c r="I34" s="60"/>
      <c r="J34" s="60"/>
      <c r="K34" s="60" t="s">
        <v>0</v>
      </c>
      <c r="L34" s="60"/>
      <c r="M34" s="60"/>
      <c r="N34" s="60"/>
      <c r="O34" s="52" t="s">
        <v>0</v>
      </c>
      <c r="P34" s="53"/>
    </row>
    <row r="35" spans="1:16" ht="15.75" thickBot="1">
      <c r="A35" s="83" t="s">
        <v>81</v>
      </c>
      <c r="B35" s="54" t="s">
        <v>92</v>
      </c>
      <c r="C35" s="59" t="e">
        <f>A!#REF!</f>
        <v>#REF!</v>
      </c>
      <c r="D35" s="59">
        <v>0</v>
      </c>
      <c r="E35" s="59">
        <v>0</v>
      </c>
      <c r="F35" s="59">
        <v>0</v>
      </c>
      <c r="G35" s="59">
        <v>0</v>
      </c>
      <c r="H35" s="77">
        <v>4083</v>
      </c>
      <c r="I35" s="77">
        <v>7851</v>
      </c>
      <c r="J35" s="77">
        <v>10136</v>
      </c>
      <c r="K35" s="59">
        <v>2472</v>
      </c>
      <c r="L35" s="59">
        <v>0</v>
      </c>
      <c r="M35" s="59">
        <v>0</v>
      </c>
      <c r="N35" s="59">
        <v>0</v>
      </c>
      <c r="O35" s="54" t="e">
        <f>SUM(C35:N35)</f>
        <v>#REF!</v>
      </c>
      <c r="P35" s="53"/>
    </row>
    <row r="36" spans="1:16" ht="15.75" thickTop="1">
      <c r="A36" s="85"/>
      <c r="B36" s="61"/>
      <c r="C36" s="61"/>
      <c r="D36" s="61"/>
      <c r="E36" s="62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53"/>
    </row>
    <row r="37" spans="1:16">
      <c r="A37" s="83"/>
      <c r="B37" s="54"/>
      <c r="C37" s="54"/>
      <c r="D37" s="54"/>
      <c r="E37" s="53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3"/>
    </row>
    <row r="38" spans="1:16" ht="15.75">
      <c r="A38" s="86" t="s">
        <v>82</v>
      </c>
      <c r="B38" s="54" t="s">
        <v>93</v>
      </c>
      <c r="C38" s="54" t="e">
        <f t="shared" ref="C38:O38" si="1">SUM(C27:C35)</f>
        <v>#REF!</v>
      </c>
      <c r="D38" s="54">
        <f t="shared" si="1"/>
        <v>0</v>
      </c>
      <c r="E38" s="54">
        <f t="shared" si="1"/>
        <v>0</v>
      </c>
      <c r="F38" s="54">
        <f t="shared" si="1"/>
        <v>0</v>
      </c>
      <c r="G38" s="54">
        <f t="shared" si="1"/>
        <v>0</v>
      </c>
      <c r="H38" s="54">
        <f t="shared" si="1"/>
        <v>6595</v>
      </c>
      <c r="I38" s="54">
        <f t="shared" si="1"/>
        <v>11775</v>
      </c>
      <c r="J38" s="54">
        <f t="shared" si="1"/>
        <v>16825</v>
      </c>
      <c r="K38" s="54">
        <f t="shared" si="1"/>
        <v>4208</v>
      </c>
      <c r="L38" s="54">
        <f t="shared" si="1"/>
        <v>0</v>
      </c>
      <c r="M38" s="54">
        <f t="shared" si="1"/>
        <v>0</v>
      </c>
      <c r="N38" s="54">
        <f t="shared" si="1"/>
        <v>0</v>
      </c>
      <c r="O38" s="63" t="e">
        <f t="shared" si="1"/>
        <v>#REF!</v>
      </c>
      <c r="P38" s="53"/>
    </row>
    <row r="39" spans="1:16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6">
      <c r="A40" s="47" t="s">
        <v>141</v>
      </c>
    </row>
  </sheetData>
  <phoneticPr fontId="14" type="noConversion"/>
  <printOptions horizontalCentered="1"/>
  <pageMargins left="0.5" right="0.5" top="1" bottom="0.5" header="0" footer="0"/>
  <pageSetup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1"/>
  <sheetViews>
    <sheetView showOutlineSymbols="0" zoomScale="87" zoomScaleNormal="87" workbookViewId="0">
      <selection activeCell="H25" sqref="H25"/>
    </sheetView>
  </sheetViews>
  <sheetFormatPr defaultColWidth="6.6640625" defaultRowHeight="14.1" customHeight="1"/>
  <cols>
    <col min="1" max="1" width="28.44140625" style="47" customWidth="1"/>
    <col min="2" max="2" width="4.6640625" style="47" customWidth="1"/>
    <col min="3" max="3" width="6.6640625" style="47"/>
    <col min="4" max="9" width="7.6640625" style="47" customWidth="1"/>
    <col min="10" max="10" width="8.6640625" style="47" customWidth="1"/>
    <col min="11" max="11" width="7.6640625" style="47" customWidth="1"/>
    <col min="12" max="16384" width="6.6640625" style="47"/>
  </cols>
  <sheetData>
    <row r="1" spans="1:16" ht="14.1" customHeight="1">
      <c r="A1" s="64" t="s">
        <v>101</v>
      </c>
      <c r="J1" s="49" t="s">
        <v>0</v>
      </c>
      <c r="L1" s="47" t="s">
        <v>0</v>
      </c>
    </row>
    <row r="2" spans="1:16" ht="14.1" customHeight="1">
      <c r="A2" s="64"/>
      <c r="J2" s="48" t="s">
        <v>0</v>
      </c>
    </row>
    <row r="3" spans="1:16" ht="14.1" customHeight="1">
      <c r="K3" s="47" t="s">
        <v>0</v>
      </c>
      <c r="L3" s="47" t="s">
        <v>0</v>
      </c>
    </row>
    <row r="6" spans="1:16" ht="14.1" customHeight="1">
      <c r="A6" s="94" t="s">
        <v>136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</row>
    <row r="7" spans="1:16" ht="14.1" customHeight="1">
      <c r="B7" s="51"/>
      <c r="C7" s="51"/>
      <c r="D7" s="51"/>
      <c r="L7" s="49" t="s">
        <v>0</v>
      </c>
    </row>
    <row r="8" spans="1:16" ht="14.1" customHeight="1">
      <c r="A8" s="94" t="s">
        <v>135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</row>
    <row r="10" spans="1:16" ht="14.1" customHeight="1">
      <c r="A10" s="94" t="s">
        <v>140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</row>
    <row r="12" spans="1:16" ht="14.1" customHeight="1">
      <c r="A12" s="96" t="s">
        <v>137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</row>
    <row r="14" spans="1:16" ht="14.1" customHeight="1">
      <c r="A14" s="52"/>
      <c r="B14" s="52"/>
      <c r="C14" s="65" t="s">
        <v>125</v>
      </c>
      <c r="D14" s="65" t="s">
        <v>126</v>
      </c>
      <c r="E14" s="65" t="s">
        <v>4</v>
      </c>
      <c r="F14" s="65" t="s">
        <v>5</v>
      </c>
      <c r="G14" s="65" t="s">
        <v>6</v>
      </c>
      <c r="H14" s="65" t="s">
        <v>7</v>
      </c>
      <c r="I14" s="65" t="s">
        <v>8</v>
      </c>
      <c r="J14" s="65" t="s">
        <v>9</v>
      </c>
      <c r="K14" s="65" t="s">
        <v>127</v>
      </c>
      <c r="L14" s="65" t="s">
        <v>128</v>
      </c>
      <c r="M14" s="65" t="s">
        <v>129</v>
      </c>
      <c r="N14" s="65" t="s">
        <v>130</v>
      </c>
      <c r="O14" s="65" t="s">
        <v>14</v>
      </c>
      <c r="P14" s="53"/>
    </row>
    <row r="15" spans="1:16" ht="14.1" customHeight="1">
      <c r="A15" s="52"/>
      <c r="B15" s="52"/>
      <c r="C15" s="52"/>
      <c r="D15" s="52"/>
      <c r="E15" s="56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</row>
    <row r="16" spans="1:16" ht="14.1" customHeight="1">
      <c r="A16" s="54" t="s">
        <v>102</v>
      </c>
      <c r="B16" s="54" t="s">
        <v>115</v>
      </c>
      <c r="C16" s="54">
        <f>B!$C19</f>
        <v>0</v>
      </c>
      <c r="D16" s="54">
        <f>A!$D20</f>
        <v>0</v>
      </c>
      <c r="E16" s="54">
        <f>A!$D21</f>
        <v>0</v>
      </c>
      <c r="F16" s="54">
        <f>A!$D22</f>
        <v>1251</v>
      </c>
      <c r="G16" s="54">
        <f>A!$D23</f>
        <v>5084</v>
      </c>
      <c r="H16" s="54">
        <f>A!$D24</f>
        <v>5413</v>
      </c>
      <c r="I16" s="54">
        <f>A!$D25</f>
        <v>11840</v>
      </c>
      <c r="J16" s="54">
        <f>A!$D26</f>
        <v>12541</v>
      </c>
      <c r="K16" s="54">
        <f>A!$D27</f>
        <v>9485</v>
      </c>
      <c r="L16" s="54">
        <f>A!$D28</f>
        <v>3177</v>
      </c>
      <c r="M16" s="54">
        <f>A!$D29</f>
        <v>3555</v>
      </c>
      <c r="N16" s="54">
        <f>A!$D30</f>
        <v>3321</v>
      </c>
      <c r="O16" s="54">
        <f>SUM(C16:N16)</f>
        <v>55667</v>
      </c>
      <c r="P16" s="53"/>
    </row>
    <row r="17" spans="1:16" ht="14.1" customHeight="1">
      <c r="A17" s="52"/>
      <c r="B17" s="52"/>
      <c r="C17" s="52"/>
      <c r="D17" s="52"/>
      <c r="E17" s="56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</row>
    <row r="18" spans="1:16" ht="14.1" customHeight="1">
      <c r="A18" s="54" t="s">
        <v>103</v>
      </c>
      <c r="B18" s="54" t="s">
        <v>116</v>
      </c>
      <c r="C18" s="54">
        <f>A!$I19</f>
        <v>0</v>
      </c>
      <c r="D18" s="54">
        <f>A!$I20</f>
        <v>0</v>
      </c>
      <c r="E18" s="54">
        <f>A!$I21</f>
        <v>0</v>
      </c>
      <c r="F18" s="54">
        <f>A!$I22</f>
        <v>658</v>
      </c>
      <c r="G18" s="54">
        <f>A!$I23</f>
        <v>3849</v>
      </c>
      <c r="H18" s="54">
        <f>A!$I24</f>
        <v>1245</v>
      </c>
      <c r="I18" s="54">
        <f>A!$I25</f>
        <v>5092</v>
      </c>
      <c r="J18" s="54">
        <f>A!$I26</f>
        <v>4523</v>
      </c>
      <c r="K18" s="54">
        <f>A!$I27</f>
        <v>7429</v>
      </c>
      <c r="L18" s="54">
        <f>A!$I28</f>
        <v>2873</v>
      </c>
      <c r="M18" s="54">
        <f>A!$I29</f>
        <v>3210</v>
      </c>
      <c r="N18" s="54">
        <f>A!$I30</f>
        <v>2976</v>
      </c>
      <c r="O18" s="54">
        <f>SUM(C18:N18)</f>
        <v>31855</v>
      </c>
      <c r="P18" s="53"/>
    </row>
    <row r="19" spans="1:16" ht="14.1" customHeight="1">
      <c r="A19" s="52"/>
      <c r="B19" s="52"/>
      <c r="C19" s="52" t="s">
        <v>0</v>
      </c>
      <c r="D19" s="52"/>
      <c r="E19" s="56"/>
      <c r="F19" s="52"/>
      <c r="G19" s="52"/>
      <c r="H19" s="52"/>
      <c r="I19" s="52"/>
      <c r="J19" s="52"/>
      <c r="K19" s="52"/>
      <c r="L19" s="52"/>
      <c r="M19" s="52"/>
      <c r="N19" s="52"/>
      <c r="O19" s="52" t="s">
        <v>0</v>
      </c>
      <c r="P19" s="53"/>
    </row>
    <row r="20" spans="1:16" ht="14.1" customHeight="1">
      <c r="A20" s="54" t="s">
        <v>104</v>
      </c>
      <c r="B20" s="54" t="s">
        <v>117</v>
      </c>
      <c r="C20" s="54">
        <f>A!$H19</f>
        <v>0</v>
      </c>
      <c r="D20" s="54">
        <f>A!$H20</f>
        <v>0</v>
      </c>
      <c r="E20" s="54">
        <f>A!$H21</f>
        <v>0</v>
      </c>
      <c r="F20" s="54">
        <f>A!$H22</f>
        <v>0</v>
      </c>
      <c r="G20" s="54">
        <f>A!$H23</f>
        <v>0</v>
      </c>
      <c r="H20" s="54">
        <f>A!$H24</f>
        <v>1987</v>
      </c>
      <c r="I20" s="54">
        <f>A!$H25</f>
        <v>3363</v>
      </c>
      <c r="J20" s="54">
        <f>A!$H26</f>
        <v>7052</v>
      </c>
      <c r="K20" s="54">
        <f>A!$H27</f>
        <v>2090</v>
      </c>
      <c r="L20" s="54">
        <f>A!$H28</f>
        <v>0</v>
      </c>
      <c r="M20" s="54">
        <f>A!$H29</f>
        <v>0</v>
      </c>
      <c r="N20" s="54">
        <f>A!$H30</f>
        <v>0</v>
      </c>
      <c r="O20" s="54">
        <f>SUM(C20:N20)</f>
        <v>14492</v>
      </c>
      <c r="P20" s="53"/>
    </row>
    <row r="21" spans="1:16" ht="14.1" customHeight="1">
      <c r="A21" s="52"/>
      <c r="B21" s="52"/>
      <c r="C21" s="52" t="s">
        <v>0</v>
      </c>
      <c r="D21" s="52"/>
      <c r="E21" s="56"/>
      <c r="F21" s="52"/>
      <c r="G21" s="52"/>
      <c r="H21" s="52"/>
      <c r="I21" s="52"/>
      <c r="J21" s="52"/>
      <c r="K21" s="52"/>
      <c r="L21" s="52"/>
      <c r="M21" s="52"/>
      <c r="N21" s="52"/>
      <c r="O21" s="52" t="s">
        <v>0</v>
      </c>
      <c r="P21" s="53"/>
    </row>
    <row r="22" spans="1:16" ht="14.1" customHeight="1">
      <c r="A22" s="54" t="s">
        <v>105</v>
      </c>
      <c r="B22" s="54" t="s">
        <v>118</v>
      </c>
      <c r="C22" s="53">
        <f>A!$K19</f>
        <v>0</v>
      </c>
      <c r="D22" s="53">
        <f>A!$K20</f>
        <v>0</v>
      </c>
      <c r="E22" s="53">
        <f>A!$K21</f>
        <v>0</v>
      </c>
      <c r="F22" s="54">
        <f>A!$K22</f>
        <v>593</v>
      </c>
      <c r="G22" s="54">
        <f>A!$K23</f>
        <v>1235</v>
      </c>
      <c r="H22" s="54">
        <f>A!$K24</f>
        <v>2181</v>
      </c>
      <c r="I22" s="54">
        <f>A!$K25</f>
        <v>3385</v>
      </c>
      <c r="J22" s="54">
        <f>A!$K26</f>
        <v>966</v>
      </c>
      <c r="K22" s="54">
        <f>A!$K27</f>
        <v>-34</v>
      </c>
      <c r="L22" s="54">
        <f>A!$K28</f>
        <v>304</v>
      </c>
      <c r="M22" s="54">
        <f>A!$K29</f>
        <v>345</v>
      </c>
      <c r="N22" s="54">
        <f>A!$K30</f>
        <v>345</v>
      </c>
      <c r="O22" s="54">
        <f>SUM(C22:N22)</f>
        <v>9320</v>
      </c>
      <c r="P22" s="53"/>
    </row>
    <row r="23" spans="1:16" ht="14.1" customHeight="1">
      <c r="A23" s="54" t="s">
        <v>106</v>
      </c>
      <c r="B23" s="54"/>
      <c r="C23" s="54" t="s">
        <v>0</v>
      </c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 t="s">
        <v>0</v>
      </c>
      <c r="P23" s="53"/>
    </row>
    <row r="24" spans="1:16" ht="14.1" customHeight="1">
      <c r="A24" s="52"/>
      <c r="B24" s="52"/>
      <c r="C24" s="52" t="s">
        <v>0</v>
      </c>
      <c r="D24" s="52"/>
      <c r="E24" s="56"/>
      <c r="F24" s="52"/>
      <c r="G24" s="52"/>
      <c r="H24" s="52"/>
      <c r="I24" s="52"/>
      <c r="J24" s="52"/>
      <c r="K24" s="52"/>
      <c r="L24" s="52"/>
      <c r="M24" s="52"/>
      <c r="N24" s="52"/>
      <c r="O24" s="52" t="s">
        <v>0</v>
      </c>
      <c r="P24" s="53"/>
    </row>
    <row r="25" spans="1:16" ht="14.1" customHeight="1">
      <c r="A25" s="54" t="s">
        <v>107</v>
      </c>
      <c r="B25" s="54" t="s">
        <v>119</v>
      </c>
      <c r="C25" s="53">
        <f>A!$O19</f>
        <v>0</v>
      </c>
      <c r="D25" s="53">
        <f>A!$O20</f>
        <v>0</v>
      </c>
      <c r="E25" s="53">
        <f>A!$O21</f>
        <v>0</v>
      </c>
      <c r="F25" s="54">
        <f>A!$O22</f>
        <v>0</v>
      </c>
      <c r="G25" s="54">
        <f>A!$O23</f>
        <v>0</v>
      </c>
      <c r="H25" s="54">
        <f>A!$O24</f>
        <v>1341</v>
      </c>
      <c r="I25" s="54">
        <f>A!$O25</f>
        <v>1346</v>
      </c>
      <c r="J25" s="54">
        <f>A!$O26</f>
        <v>589</v>
      </c>
      <c r="K25" s="54">
        <f>A!$O27</f>
        <v>-7</v>
      </c>
      <c r="L25" s="54">
        <f>A!$O28</f>
        <v>0</v>
      </c>
      <c r="M25" s="54">
        <f>A!$O29</f>
        <v>0</v>
      </c>
      <c r="N25" s="54">
        <f>A!$O30</f>
        <v>0</v>
      </c>
      <c r="O25" s="54">
        <f>SUM(C25:N25)</f>
        <v>3269</v>
      </c>
      <c r="P25" s="53"/>
    </row>
    <row r="26" spans="1:16" ht="14.1" customHeight="1">
      <c r="A26" s="54" t="s">
        <v>108</v>
      </c>
      <c r="B26" s="54"/>
      <c r="C26" s="54" t="s">
        <v>0</v>
      </c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 t="s">
        <v>0</v>
      </c>
      <c r="P26" s="53"/>
    </row>
    <row r="27" spans="1:16" ht="14.1" customHeight="1">
      <c r="A27" s="52"/>
      <c r="B27" s="52"/>
      <c r="C27" s="52" t="s">
        <v>0</v>
      </c>
      <c r="D27" s="52"/>
      <c r="E27" s="56"/>
      <c r="F27" s="52"/>
      <c r="G27" s="52"/>
      <c r="H27" s="52"/>
      <c r="I27" s="52"/>
      <c r="J27" s="52"/>
      <c r="K27" s="52"/>
      <c r="L27" s="52"/>
      <c r="M27" s="52"/>
      <c r="N27" s="52"/>
      <c r="O27" s="52" t="s">
        <v>0</v>
      </c>
      <c r="P27" s="53"/>
    </row>
    <row r="28" spans="1:16" ht="14.1" customHeight="1">
      <c r="A28" s="54" t="s">
        <v>109</v>
      </c>
      <c r="B28" s="54" t="s">
        <v>120</v>
      </c>
      <c r="C28" s="54">
        <f>A!$G19</f>
        <v>0</v>
      </c>
      <c r="D28" s="54">
        <f>A!$G20</f>
        <v>0</v>
      </c>
      <c r="E28" s="54">
        <f>A!$G21</f>
        <v>0</v>
      </c>
      <c r="F28" s="54">
        <f>A!$G22</f>
        <v>681</v>
      </c>
      <c r="G28" s="54">
        <f>A!$G23</f>
        <v>2424</v>
      </c>
      <c r="H28" s="54">
        <f>A!$G24</f>
        <v>3012</v>
      </c>
      <c r="I28" s="54">
        <f>A!$G25</f>
        <v>3833</v>
      </c>
      <c r="J28" s="54">
        <f>A!$G26</f>
        <v>2358</v>
      </c>
      <c r="K28" s="54">
        <f>A!$G27</f>
        <v>1104</v>
      </c>
      <c r="L28" s="54">
        <f>A!$G28</f>
        <v>1380</v>
      </c>
      <c r="M28" s="54">
        <f>A!$G29</f>
        <v>1587</v>
      </c>
      <c r="N28" s="54">
        <f>A!$G30</f>
        <v>1242</v>
      </c>
      <c r="O28" s="54">
        <f>SUM(C28:N28)</f>
        <v>17621</v>
      </c>
      <c r="P28" s="53"/>
    </row>
    <row r="29" spans="1:16" ht="14.1" customHeight="1">
      <c r="A29" s="52"/>
      <c r="B29" s="52"/>
      <c r="C29" s="52" t="s">
        <v>0</v>
      </c>
      <c r="D29" s="52"/>
      <c r="E29" s="56"/>
      <c r="F29" s="52"/>
      <c r="G29" s="52"/>
      <c r="H29" s="52"/>
      <c r="I29" s="52"/>
      <c r="J29" s="52"/>
      <c r="K29" s="52"/>
      <c r="L29" s="52"/>
      <c r="M29" s="52"/>
      <c r="N29" s="52"/>
      <c r="O29" s="52" t="s">
        <v>0</v>
      </c>
      <c r="P29" s="53"/>
    </row>
    <row r="30" spans="1:16" ht="14.1" customHeight="1">
      <c r="A30" s="54" t="s">
        <v>107</v>
      </c>
      <c r="B30" s="54" t="s">
        <v>121</v>
      </c>
      <c r="C30" s="53">
        <f>A!$M19</f>
        <v>0</v>
      </c>
      <c r="D30" s="53">
        <f>A!$M20</f>
        <v>0</v>
      </c>
      <c r="E30" s="53">
        <f>A!$M21</f>
        <v>0</v>
      </c>
      <c r="F30" s="54">
        <f>A!$M22</f>
        <v>0</v>
      </c>
      <c r="G30" s="54">
        <f>A!$M23</f>
        <v>0</v>
      </c>
      <c r="H30" s="54">
        <f>A!$M24</f>
        <v>1852</v>
      </c>
      <c r="I30" s="54">
        <f>A!$M25</f>
        <v>1466</v>
      </c>
      <c r="J30" s="54">
        <f>A!$M26</f>
        <v>1355</v>
      </c>
      <c r="K30" s="54">
        <f>A!$M27</f>
        <v>232</v>
      </c>
      <c r="L30" s="54">
        <f>A!$M28</f>
        <v>0</v>
      </c>
      <c r="M30" s="54">
        <f>A!$M29</f>
        <v>0</v>
      </c>
      <c r="N30" s="54">
        <f>A!$M30</f>
        <v>0</v>
      </c>
      <c r="O30" s="54">
        <f>SUM(C30:N30)</f>
        <v>4905</v>
      </c>
      <c r="P30" s="53"/>
    </row>
    <row r="31" spans="1:16" ht="14.1" customHeight="1">
      <c r="A31" s="54" t="s">
        <v>110</v>
      </c>
      <c r="B31" s="54"/>
      <c r="C31" s="54" t="s">
        <v>0</v>
      </c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 t="s">
        <v>0</v>
      </c>
      <c r="P31" s="53"/>
    </row>
    <row r="32" spans="1:16" ht="14.1" customHeight="1">
      <c r="A32" s="52"/>
      <c r="B32" s="52"/>
      <c r="C32" s="52" t="str">
        <f>B!$C34</f>
        <v xml:space="preserve"> </v>
      </c>
      <c r="D32" s="52"/>
      <c r="E32" s="56"/>
      <c r="F32" s="52"/>
      <c r="G32" s="52"/>
      <c r="H32" s="52"/>
      <c r="I32" s="52"/>
      <c r="J32" s="52"/>
      <c r="K32" s="52"/>
      <c r="L32" s="52"/>
      <c r="M32" s="52"/>
      <c r="N32" s="52"/>
      <c r="O32" s="52" t="s">
        <v>0</v>
      </c>
      <c r="P32" s="53"/>
    </row>
    <row r="33" spans="1:16" ht="14.1" customHeight="1">
      <c r="A33" s="54" t="s">
        <v>111</v>
      </c>
      <c r="B33" s="54" t="s">
        <v>122</v>
      </c>
      <c r="C33" s="53">
        <f t="shared" ref="C33:L33" si="0">C20+C25+C30</f>
        <v>0</v>
      </c>
      <c r="D33" s="53">
        <f t="shared" si="0"/>
        <v>0</v>
      </c>
      <c r="E33" s="53">
        <f t="shared" si="0"/>
        <v>0</v>
      </c>
      <c r="F33" s="54">
        <f t="shared" si="0"/>
        <v>0</v>
      </c>
      <c r="G33" s="54">
        <f t="shared" si="0"/>
        <v>0</v>
      </c>
      <c r="H33" s="54">
        <f t="shared" si="0"/>
        <v>5180</v>
      </c>
      <c r="I33" s="54">
        <f t="shared" si="0"/>
        <v>6175</v>
      </c>
      <c r="J33" s="54">
        <f t="shared" si="0"/>
        <v>8996</v>
      </c>
      <c r="K33" s="54">
        <f t="shared" si="0"/>
        <v>2315</v>
      </c>
      <c r="L33" s="54">
        <f t="shared" si="0"/>
        <v>0</v>
      </c>
      <c r="M33" s="54">
        <f>M20+M25+M30</f>
        <v>0</v>
      </c>
      <c r="N33" s="54">
        <f>N20+N25+N30</f>
        <v>0</v>
      </c>
      <c r="O33" s="54">
        <f>SUM(C33:N33)</f>
        <v>22666</v>
      </c>
      <c r="P33" s="53"/>
    </row>
    <row r="34" spans="1:16" ht="14.1" customHeight="1">
      <c r="A34" s="54" t="s">
        <v>112</v>
      </c>
      <c r="B34" s="54"/>
      <c r="C34" s="54" t="s">
        <v>0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 t="s">
        <v>0</v>
      </c>
      <c r="P34" s="53"/>
    </row>
    <row r="35" spans="1:16" ht="14.1" customHeight="1">
      <c r="A35" s="52"/>
      <c r="B35" s="52"/>
      <c r="C35" s="52"/>
      <c r="D35" s="52"/>
      <c r="E35" s="56"/>
      <c r="F35" s="52"/>
      <c r="G35" s="52"/>
      <c r="H35" s="52"/>
      <c r="I35" s="52"/>
      <c r="J35" s="52"/>
      <c r="K35" s="52"/>
      <c r="L35" s="52"/>
      <c r="M35" s="52"/>
      <c r="N35" s="52"/>
      <c r="O35" s="52" t="s">
        <v>0</v>
      </c>
      <c r="P35" s="53"/>
    </row>
    <row r="36" spans="1:16" ht="14.1" customHeight="1">
      <c r="A36" s="54" t="s">
        <v>113</v>
      </c>
      <c r="B36" s="54" t="s">
        <v>123</v>
      </c>
      <c r="C36" s="59">
        <v>0</v>
      </c>
      <c r="D36" s="59">
        <v>0</v>
      </c>
      <c r="E36" s="66">
        <v>0</v>
      </c>
      <c r="F36" s="66">
        <v>0</v>
      </c>
      <c r="G36" s="66">
        <v>1326</v>
      </c>
      <c r="H36" s="66">
        <v>5460</v>
      </c>
      <c r="I36" s="66">
        <v>10079</v>
      </c>
      <c r="J36" s="66">
        <v>14863</v>
      </c>
      <c r="K36" s="66">
        <v>4938</v>
      </c>
      <c r="L36" s="81">
        <v>0</v>
      </c>
      <c r="M36" s="81">
        <v>0</v>
      </c>
      <c r="N36" s="81">
        <v>0</v>
      </c>
      <c r="O36" s="54">
        <f>SUM(C36:N36)</f>
        <v>36666</v>
      </c>
      <c r="P36" s="53" t="s">
        <v>0</v>
      </c>
    </row>
    <row r="37" spans="1:16" ht="14.1" customHeight="1">
      <c r="A37" s="57"/>
      <c r="B37" s="57"/>
      <c r="C37" s="57"/>
      <c r="D37" s="57"/>
      <c r="E37" s="58"/>
      <c r="F37" s="57"/>
      <c r="G37" s="57"/>
      <c r="H37" s="57"/>
      <c r="I37" s="57"/>
      <c r="J37" s="57"/>
      <c r="K37" s="57"/>
      <c r="L37" s="57"/>
      <c r="M37" s="57"/>
      <c r="N37" s="57"/>
      <c r="O37" s="57" t="s">
        <v>0</v>
      </c>
      <c r="P37" s="53"/>
    </row>
    <row r="38" spans="1:16" ht="14.1" customHeight="1">
      <c r="A38" s="67" t="s">
        <v>114</v>
      </c>
      <c r="B38" s="54" t="s">
        <v>124</v>
      </c>
      <c r="C38" s="54">
        <f t="shared" ref="C38:L38" si="1">C33+C36</f>
        <v>0</v>
      </c>
      <c r="D38" s="54">
        <f t="shared" si="1"/>
        <v>0</v>
      </c>
      <c r="E38" s="54">
        <f t="shared" si="1"/>
        <v>0</v>
      </c>
      <c r="F38" s="54">
        <f t="shared" si="1"/>
        <v>0</v>
      </c>
      <c r="G38" s="54">
        <f t="shared" si="1"/>
        <v>1326</v>
      </c>
      <c r="H38" s="54">
        <f t="shared" si="1"/>
        <v>10640</v>
      </c>
      <c r="I38" s="54">
        <f t="shared" si="1"/>
        <v>16254</v>
      </c>
      <c r="J38" s="54">
        <f t="shared" si="1"/>
        <v>23859</v>
      </c>
      <c r="K38" s="54">
        <f t="shared" si="1"/>
        <v>7253</v>
      </c>
      <c r="L38" s="54">
        <f t="shared" si="1"/>
        <v>0</v>
      </c>
      <c r="M38" s="54">
        <f>M33+M36</f>
        <v>0</v>
      </c>
      <c r="N38" s="54">
        <f>N33+N36</f>
        <v>0</v>
      </c>
      <c r="O38" s="54">
        <f>SUM(C38:N38)</f>
        <v>59332</v>
      </c>
      <c r="P38" s="53"/>
    </row>
    <row r="39" spans="1:16" ht="14.1" customHeight="1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6" ht="14.1" customHeight="1">
      <c r="A40" s="47" t="s">
        <v>141</v>
      </c>
    </row>
    <row r="50" spans="1:1" ht="14.1" customHeight="1">
      <c r="A50" s="47" t="s">
        <v>138</v>
      </c>
    </row>
    <row r="51" spans="1:1" ht="14.1" customHeight="1">
      <c r="A51" s="87" t="s">
        <v>139</v>
      </c>
    </row>
  </sheetData>
  <mergeCells count="4">
    <mergeCell ref="A8:O8"/>
    <mergeCell ref="A6:O6"/>
    <mergeCell ref="A10:O10"/>
    <mergeCell ref="A12:O12"/>
  </mergeCells>
  <phoneticPr fontId="14" type="noConversion"/>
  <printOptions horizontalCentered="1"/>
  <pageMargins left="0.5" right="0.5" top="1" bottom="0.5" header="0" footer="0"/>
  <pageSetup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</vt:lpstr>
      <vt:lpstr>B</vt:lpstr>
      <vt:lpstr>C</vt:lpstr>
      <vt:lpstr>A!Print_Area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cscott</dc:creator>
  <cp:lastModifiedBy>Burgert, Kari</cp:lastModifiedBy>
  <cp:lastPrinted>2022-11-04T15:48:37Z</cp:lastPrinted>
  <dcterms:created xsi:type="dcterms:W3CDTF">2004-12-15T15:25:24Z</dcterms:created>
  <dcterms:modified xsi:type="dcterms:W3CDTF">2023-04-13T23:38:41Z</dcterms:modified>
</cp:coreProperties>
</file>