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kansas-my.sharepoint.com/personal/sam_perkins_kda_ks_gov/Documents/RRCA/EC/For2022/KS/GW_Model_Input/CIR/"/>
    </mc:Choice>
  </mc:AlternateContent>
  <xr:revisionPtr revIDLastSave="10" documentId="8_{9CF84336-E77C-47A0-A3E7-81B82BEEA0CF}" xr6:coauthVersionLast="47" xr6:coauthVersionMax="47" xr10:uidLastSave="{E6FA5B1B-DE11-4C60-9E28-371A5D09ACB6}"/>
  <bookViews>
    <workbookView xWindow="1747" yWindow="1747" windowWidth="16568" windowHeight="11123" xr2:uid="{4D44524A-5C7A-47DC-9E75-5E1BE45DB371}"/>
  </bookViews>
  <sheets>
    <sheet name="summary_by_COUNTY_for2022" sheetId="3" r:id="rId1"/>
    <sheet name="summary_by_COUNTY_for2021" sheetId="1" r:id="rId2"/>
    <sheet name="station_locations" sheetId="2" r:id="rId3"/>
  </sheets>
  <externalReferences>
    <externalReference r:id="rId4"/>
    <externalReference r:id="rId5"/>
  </externalReferences>
  <definedNames>
    <definedName name="cn_eff" localSheetId="2">[1]results_COUNTY!$AH$4</definedName>
    <definedName name="cn_eff">[2]results_COUNTY!$AH$4</definedName>
    <definedName name="CN_W" localSheetId="2">[1]results_COUNTY!$AE$4</definedName>
    <definedName name="CN_W">[2]results_COUNTY!$AE$4</definedName>
    <definedName name="dates" localSheetId="2">[1]Frost!$A$8:$O$15</definedName>
    <definedName name="dates">[2]Frost!$A$8:$O$15</definedName>
    <definedName name="dc_eff" localSheetId="2">[1]results_COUNTY!$AH$5</definedName>
    <definedName name="dc_eff">[2]results_COUNTY!$AH$5</definedName>
    <definedName name="DC_W" localSheetId="2">[1]results_COUNTY!$AE$5</definedName>
    <definedName name="DC_W">[2]results_COUNTY!$AE$5</definedName>
    <definedName name="nt_eff" localSheetId="2">[1]results_COUNTY!$AH$6</definedName>
    <definedName name="nt_eff">[2]results_COUNTY!$AH$6</definedName>
    <definedName name="NT_W" localSheetId="2">[1]results_COUNTY!$AE$6</definedName>
    <definedName name="NT_W">[2]results_COUNTY!$AE$6</definedName>
    <definedName name="pl_eff" localSheetId="2">[1]results_COUNTY!$AH$7</definedName>
    <definedName name="pl_eff">[2]results_COUNTY!$AH$7</definedName>
    <definedName name="PL_W" localSheetId="2">[1]results_COUNTY!$AE$7</definedName>
    <definedName name="PL_W">[2]results_COUNTY!$AE$7</definedName>
    <definedName name="ra_eff" localSheetId="2">[1]results_COUNTY!$AH$8</definedName>
    <definedName name="ra_eff">[2]results_COUNTY!$AH$8</definedName>
    <definedName name="RA_W" localSheetId="2">[1]results_COUNTY!$AE$8</definedName>
    <definedName name="RA_W">[2]results_COUNTY!$AE$8</definedName>
    <definedName name="sd_eff" localSheetId="2">[1]results_COUNTY!$AH$9</definedName>
    <definedName name="sd_eff">[2]results_COUNTY!$AH$9</definedName>
    <definedName name="SD_W" localSheetId="2">[1]results_COUNTY!$AE$9</definedName>
    <definedName name="SD_W">[2]results_COUNTY!$AE$9</definedName>
    <definedName name="sh_eff" localSheetId="2">[1]results_COUNTY!$AH$10</definedName>
    <definedName name="sh_eff">[2]results_COUNTY!$AH$10</definedName>
    <definedName name="th_eff" localSheetId="2">[1]results_COUNTY!$AH$11</definedName>
    <definedName name="th_eff">[2]results_COUNTY!$AH$11</definedName>
    <definedName name="TH_W" localSheetId="2">[1]results_COUNTY!$AE$11</definedName>
    <definedName name="TH_W">[2]results_COUNTY!$AE$11</definedName>
    <definedName name="tr_eff" localSheetId="2">[1]results_COUNTY!$AH$12</definedName>
    <definedName name="tr_eff">[2]results_COUNTY!$AH$12</definedName>
    <definedName name="TR_W" localSheetId="2">[1]results_COUNTY!$AE$12</definedName>
    <definedName name="TR_W">[2]results_COUNTY!$AE$12</definedName>
    <definedName name="year" localSheetId="2">[1]NOTES!$B$2</definedName>
    <definedName name="year">[2]NOTES!$B$2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0" i="3" l="1"/>
  <c r="N20" i="3"/>
  <c r="M20" i="3"/>
  <c r="L20" i="3"/>
  <c r="K20" i="3"/>
  <c r="O19" i="3"/>
  <c r="N19" i="3"/>
  <c r="M19" i="3"/>
  <c r="L19" i="3"/>
  <c r="K19" i="3"/>
  <c r="V18" i="3"/>
  <c r="U18" i="3"/>
  <c r="T18" i="3"/>
  <c r="W18" i="3" s="1"/>
  <c r="S18" i="3"/>
  <c r="Q17" i="3"/>
  <c r="W16" i="3"/>
  <c r="Q16" i="3"/>
  <c r="W15" i="3"/>
  <c r="Q15" i="3"/>
  <c r="W14" i="3"/>
  <c r="Q14" i="3"/>
  <c r="W13" i="3"/>
  <c r="Q13" i="3"/>
  <c r="W12" i="3"/>
  <c r="Q12" i="3"/>
  <c r="M12" i="3"/>
  <c r="M17" i="3" s="1"/>
  <c r="L12" i="3"/>
  <c r="K12" i="3"/>
  <c r="I12" i="3"/>
  <c r="H12" i="3"/>
  <c r="G12" i="3"/>
  <c r="W11" i="3"/>
  <c r="Q11" i="3"/>
  <c r="M11" i="3"/>
  <c r="L11" i="3"/>
  <c r="I11" i="3"/>
  <c r="G11" i="3"/>
  <c r="F11" i="3"/>
  <c r="E11" i="3"/>
  <c r="D11" i="3"/>
  <c r="H11" i="3" s="1"/>
  <c r="W10" i="3"/>
  <c r="Q10" i="3"/>
  <c r="I10" i="3"/>
  <c r="H10" i="3"/>
  <c r="P10" i="3" s="1"/>
  <c r="G10" i="3"/>
  <c r="W9" i="3"/>
  <c r="Q9" i="3"/>
  <c r="I9" i="3"/>
  <c r="H9" i="3"/>
  <c r="P9" i="3" s="1"/>
  <c r="G9" i="3"/>
  <c r="W8" i="3"/>
  <c r="Q8" i="3"/>
  <c r="I8" i="3"/>
  <c r="H8" i="3"/>
  <c r="P8" i="3" s="1"/>
  <c r="G8" i="3"/>
  <c r="W7" i="3"/>
  <c r="Q7" i="3"/>
  <c r="I7" i="3"/>
  <c r="H7" i="3"/>
  <c r="P7" i="3" s="1"/>
  <c r="G7" i="3"/>
  <c r="W6" i="3"/>
  <c r="Q6" i="3"/>
  <c r="I6" i="3"/>
  <c r="H6" i="3"/>
  <c r="P6" i="3" s="1"/>
  <c r="G6" i="3"/>
  <c r="W5" i="3"/>
  <c r="Q5" i="3"/>
  <c r="I5" i="3"/>
  <c r="H5" i="3"/>
  <c r="P5" i="3" s="1"/>
  <c r="G5" i="3"/>
  <c r="W4" i="3"/>
  <c r="Q4" i="3"/>
  <c r="I4" i="3"/>
  <c r="H4" i="3"/>
  <c r="P4" i="3" s="1"/>
  <c r="G4" i="3"/>
  <c r="W3" i="3"/>
  <c r="Q3" i="3"/>
  <c r="I3" i="3"/>
  <c r="H3" i="3"/>
  <c r="P3" i="3" s="1"/>
  <c r="G3" i="3"/>
  <c r="W2" i="3"/>
  <c r="Q2" i="3"/>
  <c r="O12" i="3"/>
  <c r="N12" i="3"/>
  <c r="I2" i="3"/>
  <c r="O11" i="3" s="1"/>
  <c r="H2" i="3"/>
  <c r="P2" i="3" s="1"/>
  <c r="G2" i="3"/>
  <c r="P12" i="1"/>
  <c r="O12" i="1"/>
  <c r="N12" i="1"/>
  <c r="M12" i="1"/>
  <c r="L12" i="1"/>
  <c r="K12" i="1"/>
  <c r="O11" i="1"/>
  <c r="N11" i="1"/>
  <c r="M11" i="1"/>
  <c r="P11" i="1" s="1"/>
  <c r="L11" i="1"/>
  <c r="K11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I3" i="1"/>
  <c r="H3" i="1"/>
  <c r="G3" i="1"/>
  <c r="I2" i="1"/>
  <c r="H2" i="1"/>
  <c r="G2" i="1"/>
  <c r="F11" i="1"/>
  <c r="E11" i="1"/>
  <c r="D11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  <c r="V18" i="1"/>
  <c r="U18" i="1"/>
  <c r="T18" i="1"/>
  <c r="W18" i="1" s="1"/>
  <c r="S18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P12" i="3" l="1"/>
  <c r="M16" i="3"/>
  <c r="P11" i="3"/>
  <c r="N11" i="3"/>
  <c r="K11" i="3"/>
  <c r="P10" i="1"/>
  <c r="P9" i="1"/>
  <c r="P8" i="1"/>
  <c r="N8" i="1"/>
  <c r="P7" i="1"/>
  <c r="N7" i="1"/>
  <c r="P6" i="1"/>
  <c r="P5" i="1"/>
  <c r="P4" i="1"/>
  <c r="P3" i="1"/>
  <c r="N3" i="1" l="1"/>
  <c r="N4" i="1"/>
  <c r="N5" i="1"/>
  <c r="N6" i="1"/>
  <c r="N9" i="1"/>
  <c r="N10" i="1"/>
  <c r="N2" i="1"/>
  <c r="M17" i="1"/>
  <c r="P2" i="1"/>
  <c r="M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 [KDA]</author>
  </authors>
  <commentList>
    <comment ref="C1" authorId="0" shapeId="0" xr:uid="{8BAB4B2D-3E9F-440A-A740-2D7ABAC2A10B}">
      <text>
        <r>
          <rPr>
            <b/>
            <sz val="9"/>
            <color indexed="81"/>
            <rFont val="Tahoma"/>
            <family val="2"/>
          </rPr>
          <t>Perkins, Sam [KDA]:</t>
        </r>
        <r>
          <rPr>
            <sz val="9"/>
            <color indexed="81"/>
            <rFont val="Tahoma"/>
            <family val="2"/>
          </rPr>
          <t xml:space="preserve">
summary row for each county in sheet results_county, file KSCIR_updateYYYY.xls for year YYYY.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 [KDA]</author>
  </authors>
  <commentList>
    <comment ref="C1" authorId="0" shapeId="0" xr:uid="{0EB2FF18-A6E6-46EC-A871-55EDD8F6081E}">
      <text>
        <r>
          <rPr>
            <b/>
            <sz val="9"/>
            <color indexed="81"/>
            <rFont val="Tahoma"/>
            <family val="2"/>
          </rPr>
          <t>Perkins, Sam [KDA]:</t>
        </r>
        <r>
          <rPr>
            <sz val="9"/>
            <color indexed="81"/>
            <rFont val="Tahoma"/>
            <family val="2"/>
          </rPr>
          <t xml:space="preserve">
summary row for each county in sheet results_county, file KSCIR_updateYYYY.xls for year YYYY.</t>
        </r>
      </text>
    </comment>
  </commentList>
</comments>
</file>

<file path=xl/sharedStrings.xml><?xml version="1.0" encoding="utf-8"?>
<sst xmlns="http://schemas.openxmlformats.org/spreadsheetml/2006/main" count="380" uniqueCount="195">
  <si>
    <t>county</t>
  </si>
  <si>
    <t>record</t>
  </si>
  <si>
    <t>reported gw Irrig pumping 2021 Ac-ft [6]</t>
  </si>
  <si>
    <t>Return flow af [6]</t>
  </si>
  <si>
    <t>reported gw Irrig area 2021 Acres [6]</t>
  </si>
  <si>
    <t>return flow fraction</t>
  </si>
  <si>
    <t>gw irrigated depth (in)</t>
  </si>
  <si>
    <t>Irrig area as fraction of total</t>
  </si>
  <si>
    <t>potential consumptive use composite 2021 in [1]</t>
  </si>
  <si>
    <t>NET consumptive use composite 2021 in [2]</t>
  </si>
  <si>
    <t>Pumping (CIR) in 2021 in [3]</t>
  </si>
  <si>
    <t>effective precip composite 2021 in [4]</t>
  </si>
  <si>
    <t>actual precip 2021 in [5]</t>
  </si>
  <si>
    <t>Pct irrig demand met</t>
  </si>
  <si>
    <t>Cheyenne</t>
  </si>
  <si>
    <t>Decatur</t>
  </si>
  <si>
    <t>Norton</t>
  </si>
  <si>
    <t>Phillips</t>
  </si>
  <si>
    <t>Rawlins</t>
  </si>
  <si>
    <t>Sheridan</t>
  </si>
  <si>
    <t>Sherman</t>
  </si>
  <si>
    <t>Thomas</t>
  </si>
  <si>
    <t>Trego</t>
  </si>
  <si>
    <t>sum or wtd. avg</t>
  </si>
  <si>
    <t>all KS counties</t>
  </si>
  <si>
    <t>arithmetic Avg</t>
  </si>
  <si>
    <t>Reported</t>
  </si>
  <si>
    <t>pct demand met</t>
  </si>
  <si>
    <t>Reported gw irrigation depth as fraction of CIR in 2021 for representative counties:</t>
  </si>
  <si>
    <t>Notes (references are to file KSCIR_update2021.xls, sheet results_COUNTY, recs 31 48 65 82 99 116 133 150 167):</t>
  </si>
  <si>
    <t>[ratio of weighted averages, weighted by irrig. area]</t>
  </si>
  <si>
    <t>[1]</t>
  </si>
  <si>
    <t>col. x for each county</t>
  </si>
  <si>
    <t>[ratio of arithmetic averages]</t>
  </si>
  <si>
    <t>[2]</t>
  </si>
  <si>
    <t>col. ah for each county</t>
  </si>
  <si>
    <t>[3]</t>
  </si>
  <si>
    <t>col. ai for each county</t>
  </si>
  <si>
    <t>[4]</t>
  </si>
  <si>
    <t>range r4:r12 of sheet results_COUNTY: the difference (potential consumptive use - NET consumptive use)</t>
  </si>
  <si>
    <t>[5]</t>
  </si>
  <si>
    <t>range o4:o12 of sheet results_COUNTY: average over precipitation at stations, with weights given by range e4_L12.</t>
  </si>
  <si>
    <t>[6]</t>
  </si>
  <si>
    <t>from sheet summary_COUNTY in RRCS_Overlap_Groups_2020.xls</t>
  </si>
  <si>
    <t>co</t>
  </si>
  <si>
    <t>count records sheet gwIrr</t>
  </si>
  <si>
    <t>gwIrr af</t>
  </si>
  <si>
    <t>gwIrr recharge af</t>
  </si>
  <si>
    <t>irrig ac</t>
  </si>
  <si>
    <t>PL</t>
  </si>
  <si>
    <t>NT</t>
  </si>
  <si>
    <t>RA</t>
  </si>
  <si>
    <t>TH</t>
  </si>
  <si>
    <t>DC</t>
  </si>
  <si>
    <t>CN</t>
  </si>
  <si>
    <t>SD</t>
  </si>
  <si>
    <t>GH</t>
  </si>
  <si>
    <t>SH</t>
  </si>
  <si>
    <t>GO</t>
  </si>
  <si>
    <t>LG</t>
  </si>
  <si>
    <t>JW</t>
  </si>
  <si>
    <t>TR</t>
  </si>
  <si>
    <t>WA</t>
  </si>
  <si>
    <t>RP</t>
  </si>
  <si>
    <t>RO</t>
  </si>
  <si>
    <t>gwIrr inches</t>
  </si>
  <si>
    <t>sum</t>
  </si>
  <si>
    <t>match</t>
  </si>
  <si>
    <t>wtd. avg</t>
  </si>
  <si>
    <t>arithmetic avg</t>
  </si>
  <si>
    <t>KEY</t>
  </si>
  <si>
    <t>Id</t>
  </si>
  <si>
    <t>StaName</t>
  </si>
  <si>
    <t>Agency</t>
  </si>
  <si>
    <t>State</t>
  </si>
  <si>
    <t>County</t>
  </si>
  <si>
    <t>Elevation</t>
  </si>
  <si>
    <t>Latitude</t>
  </si>
  <si>
    <t>Longitude</t>
  </si>
  <si>
    <t>DrainArea</t>
  </si>
  <si>
    <t>Hydrounit</t>
  </si>
  <si>
    <t>SiteCode</t>
  </si>
  <si>
    <t>Source</t>
  </si>
  <si>
    <t>LatDMS</t>
  </si>
  <si>
    <t>LongDMS</t>
  </si>
  <si>
    <t>History</t>
  </si>
  <si>
    <t>More</t>
  </si>
  <si>
    <t>select</t>
  </si>
  <si>
    <t>Elev_prism</t>
  </si>
  <si>
    <t>CKS16</t>
  </si>
  <si>
    <t>439</t>
  </si>
  <si>
    <t>ATWOOD 2 SW</t>
  </si>
  <si>
    <t>NCDC</t>
  </si>
  <si>
    <t>KS</t>
  </si>
  <si>
    <t>RAWLINS</t>
  </si>
  <si>
    <t>10250014</t>
  </si>
  <si>
    <t>ME</t>
  </si>
  <si>
    <t>C</t>
  </si>
  <si>
    <t>39:47:00</t>
  </si>
  <si>
    <t>101:04:00</t>
  </si>
  <si>
    <t xml:space="preserve">2004391ATWOOD                  39:48101:03 289008-48120000          3    04-6630439 1RAWLINS             07000700    </t>
  </si>
  <si>
    <t>CKS97</t>
  </si>
  <si>
    <t>1699</t>
  </si>
  <si>
    <t>COLBY 1 SW</t>
  </si>
  <si>
    <t>THOMAS</t>
  </si>
  <si>
    <t>10250015</t>
  </si>
  <si>
    <t>39:23:00</t>
  </si>
  <si>
    <t>2016991COLBY 1 SW              39:23101:04 317001-50020006               09-512     1THOMAS              080008000800</t>
  </si>
  <si>
    <t>CKS173</t>
  </si>
  <si>
    <t>3153</t>
  </si>
  <si>
    <t>GOODLAND WFO</t>
  </si>
  <si>
    <t>SHERMAN</t>
  </si>
  <si>
    <t>10250010</t>
  </si>
  <si>
    <t>39:21:00</t>
  </si>
  <si>
    <t>101:42:00</t>
  </si>
  <si>
    <t xml:space="preserve">2031533GOODLAND WB AP          39:22101:42 365812-47      23065          12-47      1SHERMAN                 0800    </t>
  </si>
  <si>
    <t>CKS324</t>
  </si>
  <si>
    <t>5856</t>
  </si>
  <si>
    <t>NORTON 9 SSE</t>
  </si>
  <si>
    <t>NORTON</t>
  </si>
  <si>
    <t>10260011</t>
  </si>
  <si>
    <t>39:44:00</t>
  </si>
  <si>
    <t>099:50:00</t>
  </si>
  <si>
    <t xml:space="preserve">2058561NORTON 8 SSE            39:44099:50 236008-48120000          3    08-803     1NORTON              07000700    </t>
  </si>
  <si>
    <t>CKS328</t>
  </si>
  <si>
    <t>5906</t>
  </si>
  <si>
    <t>OBERLIN</t>
  </si>
  <si>
    <t>DECATUR</t>
  </si>
  <si>
    <t>10250011</t>
  </si>
  <si>
    <t>39:49:00</t>
  </si>
  <si>
    <t>100:31:00</t>
  </si>
  <si>
    <t xml:space="preserve">2059061OBERLIN                 39:49100:32 256008-48120000          3    01-6035906 1DECATUR             07000700    </t>
  </si>
  <si>
    <t>CKS434</t>
  </si>
  <si>
    <t>8495</t>
  </si>
  <si>
    <t>WAKEENEY</t>
  </si>
  <si>
    <t>TREGO</t>
  </si>
  <si>
    <t>10260007</t>
  </si>
  <si>
    <t>39:01:00</t>
  </si>
  <si>
    <t>099:52:00</t>
  </si>
  <si>
    <t xml:space="preserve">2084954WAKEENEY                39:01099:53 246108-48                     09-72      1TREGO                   0700    </t>
  </si>
  <si>
    <t>CNE150</t>
  </si>
  <si>
    <t>3595</t>
  </si>
  <si>
    <t>HARLAN COUNTY LAKE</t>
  </si>
  <si>
    <t>NE</t>
  </si>
  <si>
    <t>HARLAN</t>
  </si>
  <si>
    <t>10250016</t>
  </si>
  <si>
    <t>40:05:00</t>
  </si>
  <si>
    <t>099:12:00</t>
  </si>
  <si>
    <t>3135952HARLAN COUNTY DAM       40:05099:12 200006-48123000               08-482     1HARLAN              080008000800</t>
  </si>
  <si>
    <t>CNE34</t>
  </si>
  <si>
    <t>760</t>
  </si>
  <si>
    <t>BENKELMAN</t>
  </si>
  <si>
    <t>DUNDY</t>
  </si>
  <si>
    <t>10250002</t>
  </si>
  <si>
    <t>40:03:00</t>
  </si>
  <si>
    <t>101:32:00</t>
  </si>
  <si>
    <t xml:space="preserve">3107603BENKELMAN               40:03101:32 296006-48123000               08-482     1DUNDY               07000700    </t>
  </si>
  <si>
    <t>CKS17</t>
  </si>
  <si>
    <t>441</t>
  </si>
  <si>
    <t>ATWOOD 8 SSE</t>
  </si>
  <si>
    <t>39:41:00</t>
  </si>
  <si>
    <t>100:58:00</t>
  </si>
  <si>
    <t xml:space="preserve">2004411ATWOOD 12 SSE           39:38100:57 291004-64020006          5    08-792     1RAWLINS                 0700    </t>
  </si>
  <si>
    <t>CKS174</t>
  </si>
  <si>
    <t>3156</t>
  </si>
  <si>
    <t>GOODLAND 19 SW</t>
  </si>
  <si>
    <t>10260002</t>
  </si>
  <si>
    <t>39:09:00</t>
  </si>
  <si>
    <t>101:58:00</t>
  </si>
  <si>
    <t xml:space="preserve">2031561GOODLAND 17SW           39:38101:55 388004-96                     05-97      1SHERMAN                 0700    </t>
  </si>
  <si>
    <t>CKS435</t>
  </si>
  <si>
    <t>8498</t>
  </si>
  <si>
    <t>WAKEENEY 11 NNE</t>
  </si>
  <si>
    <t>GRAHAM</t>
  </si>
  <si>
    <t>10260009</t>
  </si>
  <si>
    <t>39:11:00</t>
  </si>
  <si>
    <t>099:48:00</t>
  </si>
  <si>
    <t xml:space="preserve">2084981WAKEENEY 9 N            39:10099:50 234309-53                     05-86      1GRAHAM                  0700    </t>
  </si>
  <si>
    <t>CKS96</t>
  </si>
  <si>
    <t>1696</t>
  </si>
  <si>
    <t>COLBY</t>
  </si>
  <si>
    <t>39:24:00</t>
  </si>
  <si>
    <t>101:03:00</t>
  </si>
  <si>
    <t xml:space="preserve">201696WCOLBY                  W39:24101:03 313001-31990000               07-482     1                                </t>
  </si>
  <si>
    <t>CKS323</t>
  </si>
  <si>
    <t>5854</t>
  </si>
  <si>
    <t>39:50:00</t>
  </si>
  <si>
    <t>099:54:00</t>
  </si>
  <si>
    <t xml:space="preserve">2058541NORTON                  39:50099:53 226010-50023000               08-533     1NORTON                  0700    </t>
  </si>
  <si>
    <t>potential consumptive use composite 2022 in [1]</t>
  </si>
  <si>
    <t>NET consumptive use composite 2022 in [2]</t>
  </si>
  <si>
    <t>Pumping (CIR) in 2022 in [3]</t>
  </si>
  <si>
    <t>effective precip composite 2022 in [4]</t>
  </si>
  <si>
    <t>actual precip 2022 in [5]</t>
  </si>
  <si>
    <t>[2022]-[2021]: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</si>
</sst>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8" x14ac:knownFonts="1">
    <font>
      <sz val="10"/>
      <name val="Book Antiqua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1" xfId="0" applyFont="1" applyBorder="1"/>
    <xf numFmtId="3" fontId="3" fillId="0" borderId="1" xfId="0" applyNumberFormat="1" applyFont="1" applyBorder="1"/>
    <xf numFmtId="164" fontId="4" fillId="0" borderId="1" xfId="1" applyNumberFormat="1" applyFont="1" applyBorder="1"/>
    <xf numFmtId="2" fontId="1" fillId="0" borderId="1" xfId="1" applyNumberFormat="1" applyBorder="1"/>
    <xf numFmtId="2" fontId="3" fillId="0" borderId="1" xfId="0" applyNumberFormat="1" applyFont="1" applyBorder="1"/>
    <xf numFmtId="3" fontId="1" fillId="0" borderId="1" xfId="2" applyNumberFormat="1" applyBorder="1"/>
    <xf numFmtId="0" fontId="3" fillId="0" borderId="0" xfId="0" applyFont="1"/>
    <xf numFmtId="2" fontId="2" fillId="0" borderId="0" xfId="0" applyNumberFormat="1" applyFont="1"/>
    <xf numFmtId="0" fontId="2" fillId="0" borderId="3" xfId="0" applyFont="1" applyBorder="1"/>
    <xf numFmtId="2" fontId="3" fillId="0" borderId="4" xfId="0" applyNumberFormat="1" applyFont="1" applyBorder="1"/>
    <xf numFmtId="1" fontId="2" fillId="0" borderId="0" xfId="0" applyNumberFormat="1" applyFont="1"/>
    <xf numFmtId="0" fontId="2" fillId="0" borderId="3" xfId="1" applyFont="1" applyBorder="1"/>
    <xf numFmtId="10" fontId="2" fillId="0" borderId="0" xfId="0" applyNumberFormat="1" applyFont="1"/>
    <xf numFmtId="3" fontId="2" fillId="0" borderId="0" xfId="0" applyNumberFormat="1" applyFont="1"/>
    <xf numFmtId="164" fontId="0" fillId="0" borderId="0" xfId="0" applyNumberFormat="1"/>
    <xf numFmtId="2" fontId="0" fillId="0" borderId="0" xfId="0" applyNumberFormat="1"/>
    <xf numFmtId="3" fontId="0" fillId="0" borderId="0" xfId="0" applyNumberForma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6" xfId="0" applyFont="1" applyBorder="1"/>
    <xf numFmtId="0" fontId="3" fillId="0" borderId="8" xfId="0" applyFont="1" applyBorder="1" applyAlignment="1">
      <alignment wrapText="1"/>
    </xf>
    <xf numFmtId="0" fontId="3" fillId="0" borderId="7" xfId="0" applyFont="1" applyBorder="1" applyAlignment="1">
      <alignment horizontal="center"/>
    </xf>
    <xf numFmtId="2" fontId="3" fillId="0" borderId="9" xfId="0" applyNumberFormat="1" applyFont="1" applyBorder="1"/>
    <xf numFmtId="0" fontId="3" fillId="0" borderId="10" xfId="0" applyFont="1" applyBorder="1" applyAlignment="1">
      <alignment horizontal="center"/>
    </xf>
    <xf numFmtId="0" fontId="3" fillId="0" borderId="2" xfId="0" applyFont="1" applyBorder="1"/>
    <xf numFmtId="3" fontId="3" fillId="0" borderId="2" xfId="0" applyNumberFormat="1" applyFont="1" applyBorder="1"/>
    <xf numFmtId="2" fontId="3" fillId="0" borderId="11" xfId="0" applyNumberFormat="1" applyFont="1" applyBorder="1"/>
    <xf numFmtId="0" fontId="2" fillId="0" borderId="0" xfId="0" applyFont="1" applyAlignment="1">
      <alignment wrapText="1"/>
    </xf>
    <xf numFmtId="0" fontId="2" fillId="0" borderId="0" xfId="1" applyFont="1"/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2" xfId="1" applyNumberFormat="1" applyFont="1" applyBorder="1"/>
    <xf numFmtId="0" fontId="2" fillId="0" borderId="5" xfId="0" applyFont="1" applyBorder="1"/>
    <xf numFmtId="0" fontId="2" fillId="2" borderId="6" xfId="1" applyFont="1" applyFill="1" applyBorder="1" applyAlignment="1">
      <alignment horizontal="center"/>
    </xf>
    <xf numFmtId="0" fontId="2" fillId="0" borderId="6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7" xfId="0" applyFont="1" applyBorder="1"/>
    <xf numFmtId="165" fontId="1" fillId="0" borderId="9" xfId="1" applyNumberFormat="1" applyBorder="1"/>
    <xf numFmtId="164" fontId="4" fillId="0" borderId="2" xfId="1" applyNumberFormat="1" applyFont="1" applyBorder="1"/>
    <xf numFmtId="2" fontId="1" fillId="0" borderId="2" xfId="1" applyNumberFormat="1" applyBorder="1"/>
    <xf numFmtId="165" fontId="1" fillId="0" borderId="11" xfId="1" applyNumberFormat="1" applyBorder="1"/>
    <xf numFmtId="0" fontId="2" fillId="0" borderId="12" xfId="0" applyFont="1" applyBorder="1"/>
    <xf numFmtId="0" fontId="2" fillId="0" borderId="13" xfId="0" applyFont="1" applyBorder="1"/>
    <xf numFmtId="0" fontId="3" fillId="0" borderId="13" xfId="0" applyFont="1" applyBorder="1"/>
    <xf numFmtId="0" fontId="3" fillId="0" borderId="13" xfId="1" applyFont="1" applyBorder="1"/>
    <xf numFmtId="1" fontId="3" fillId="0" borderId="13" xfId="1" applyNumberFormat="1" applyFont="1" applyBorder="1"/>
    <xf numFmtId="0" fontId="3" fillId="0" borderId="14" xfId="1" applyFont="1" applyBorder="1"/>
    <xf numFmtId="0" fontId="2" fillId="0" borderId="5" xfId="0" applyFont="1" applyBorder="1" applyAlignment="1">
      <alignment wrapText="1"/>
    </xf>
    <xf numFmtId="0" fontId="2" fillId="0" borderId="8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7" fillId="0" borderId="0" xfId="3" quotePrefix="1"/>
    <xf numFmtId="0" fontId="7" fillId="0" borderId="0" xfId="3"/>
    <xf numFmtId="166" fontId="7" fillId="0" borderId="0" xfId="3" quotePrefix="1" applyNumberFormat="1"/>
  </cellXfs>
  <cellStyles count="4">
    <cellStyle name="Normal" xfId="0" builtinId="0"/>
    <cellStyle name="Normal 4" xfId="1" xr:uid="{2030C76A-1699-4AC2-81F6-F07F18F71227}"/>
    <cellStyle name="Normal 4 2" xfId="2" xr:uid="{7A9B33F8-C48F-48C8-9F3E-2703A1CCEC5D}"/>
    <cellStyle name="Normal_StationInfo" xfId="3" xr:uid="{FA35A118-1240-4742-B35F-2F73CD66E9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okansas-my.sharepoint.com/personal/sam_perkins_kda_ks_gov/Documents/RRCA/EC/For2022/KS/GW_Model_Input/CIR/KSCIR_update2022.xls" TargetMode="External"/><Relationship Id="rId1" Type="http://schemas.openxmlformats.org/officeDocument/2006/relationships/externalLinkPath" Target="KSCIR_update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SCIR_update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2"/>
      <sheetName val="station_locations"/>
      <sheetName val="etRad"/>
      <sheetName val="import"/>
      <sheetName val="KSNE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>
            <v>2022</v>
          </cell>
        </row>
      </sheetData>
      <sheetData sheetId="12"/>
      <sheetData sheetId="13">
        <row r="4">
          <cell r="AE4">
            <v>3.5</v>
          </cell>
          <cell r="AH4">
            <v>0.84885784456100533</v>
          </cell>
        </row>
        <row r="5">
          <cell r="AE5">
            <v>3.9</v>
          </cell>
          <cell r="AH5">
            <v>0.84269597856523815</v>
          </cell>
        </row>
        <row r="6">
          <cell r="AE6">
            <v>3.9</v>
          </cell>
          <cell r="AH6">
            <v>0.81723090195041348</v>
          </cell>
        </row>
        <row r="7">
          <cell r="AE7">
            <v>3.9</v>
          </cell>
          <cell r="AH7">
            <v>0.82345308569774689</v>
          </cell>
        </row>
        <row r="8">
          <cell r="AE8">
            <v>3.5</v>
          </cell>
          <cell r="AH8">
            <v>0.84868520318385599</v>
          </cell>
        </row>
        <row r="9">
          <cell r="AE9">
            <v>3.9</v>
          </cell>
          <cell r="AH9">
            <v>0.85107836907299861</v>
          </cell>
        </row>
        <row r="10">
          <cell r="AH10">
            <v>0.84873933410407787</v>
          </cell>
        </row>
        <row r="11">
          <cell r="AE11">
            <v>3.5</v>
          </cell>
          <cell r="AH11">
            <v>0.8491555933697188</v>
          </cell>
        </row>
        <row r="12">
          <cell r="AE12">
            <v>3.9</v>
          </cell>
          <cell r="AH12">
            <v>0.84119198508326698</v>
          </cell>
        </row>
      </sheetData>
      <sheetData sheetId="14"/>
      <sheetData sheetId="15">
        <row r="8">
          <cell r="A8" t="str">
            <v>Atwood</v>
          </cell>
          <cell r="B8">
            <v>44667</v>
          </cell>
          <cell r="C8">
            <v>44851</v>
          </cell>
          <cell r="D8">
            <v>44682</v>
          </cell>
          <cell r="E8">
            <v>44851</v>
          </cell>
          <cell r="F8">
            <v>44696</v>
          </cell>
          <cell r="G8">
            <v>44851</v>
          </cell>
          <cell r="H8">
            <v>44653</v>
          </cell>
          <cell r="I8">
            <v>44866</v>
          </cell>
          <cell r="J8">
            <v>44639</v>
          </cell>
          <cell r="K8">
            <v>44874</v>
          </cell>
          <cell r="M8">
            <v>44676</v>
          </cell>
          <cell r="N8">
            <v>44851</v>
          </cell>
          <cell r="O8">
            <v>44851</v>
          </cell>
        </row>
        <row r="9">
          <cell r="A9" t="str">
            <v>Colby</v>
          </cell>
          <cell r="B9">
            <v>44668</v>
          </cell>
          <cell r="C9">
            <v>44851</v>
          </cell>
          <cell r="D9">
            <v>44682</v>
          </cell>
          <cell r="E9">
            <v>44851</v>
          </cell>
          <cell r="F9">
            <v>44695</v>
          </cell>
          <cell r="G9">
            <v>44851</v>
          </cell>
          <cell r="H9">
            <v>44654</v>
          </cell>
          <cell r="I9">
            <v>44865</v>
          </cell>
          <cell r="J9">
            <v>44640</v>
          </cell>
          <cell r="K9">
            <v>44874</v>
          </cell>
          <cell r="M9">
            <v>44677</v>
          </cell>
          <cell r="N9">
            <v>44851</v>
          </cell>
          <cell r="O9">
            <v>44851</v>
          </cell>
        </row>
        <row r="10">
          <cell r="A10" t="str">
            <v>Goodland</v>
          </cell>
          <cell r="B10">
            <v>44669</v>
          </cell>
          <cell r="C10">
            <v>44851</v>
          </cell>
          <cell r="D10">
            <v>44683</v>
          </cell>
          <cell r="E10">
            <v>44851</v>
          </cell>
          <cell r="F10">
            <v>44697</v>
          </cell>
          <cell r="G10">
            <v>44851</v>
          </cell>
          <cell r="H10">
            <v>44655</v>
          </cell>
          <cell r="I10">
            <v>44864</v>
          </cell>
          <cell r="J10">
            <v>44641</v>
          </cell>
          <cell r="K10">
            <v>44873</v>
          </cell>
          <cell r="M10">
            <v>44676</v>
          </cell>
          <cell r="N10">
            <v>44851</v>
          </cell>
          <cell r="O10">
            <v>44851</v>
          </cell>
        </row>
        <row r="11">
          <cell r="A11" t="str">
            <v>Norton</v>
          </cell>
          <cell r="B11">
            <v>44663</v>
          </cell>
          <cell r="C11">
            <v>44852</v>
          </cell>
          <cell r="D11">
            <v>44677</v>
          </cell>
          <cell r="E11">
            <v>44851</v>
          </cell>
          <cell r="F11">
            <v>44692</v>
          </cell>
          <cell r="G11">
            <v>44851</v>
          </cell>
          <cell r="H11">
            <v>44649</v>
          </cell>
          <cell r="I11">
            <v>44867</v>
          </cell>
          <cell r="J11">
            <v>44634</v>
          </cell>
          <cell r="K11">
            <v>44876</v>
          </cell>
          <cell r="M11">
            <v>44668</v>
          </cell>
          <cell r="N11">
            <v>44852</v>
          </cell>
          <cell r="O11">
            <v>44851</v>
          </cell>
        </row>
        <row r="12">
          <cell r="A12" t="str">
            <v>Oberlin</v>
          </cell>
          <cell r="B12">
            <v>44667</v>
          </cell>
          <cell r="C12">
            <v>44851</v>
          </cell>
          <cell r="D12">
            <v>44680</v>
          </cell>
          <cell r="E12">
            <v>44851</v>
          </cell>
          <cell r="F12">
            <v>44694</v>
          </cell>
          <cell r="G12">
            <v>44851</v>
          </cell>
          <cell r="H12">
            <v>44653</v>
          </cell>
          <cell r="I12">
            <v>44866</v>
          </cell>
          <cell r="J12">
            <v>44639</v>
          </cell>
          <cell r="K12">
            <v>44875</v>
          </cell>
          <cell r="M12">
            <v>44676</v>
          </cell>
          <cell r="N12">
            <v>44851</v>
          </cell>
          <cell r="O12">
            <v>44851</v>
          </cell>
        </row>
        <row r="13">
          <cell r="A13" t="str">
            <v>Wakeeny</v>
          </cell>
          <cell r="B13">
            <v>44659</v>
          </cell>
          <cell r="C13">
            <v>44870</v>
          </cell>
          <cell r="D13">
            <v>44673</v>
          </cell>
          <cell r="E13">
            <v>44851</v>
          </cell>
          <cell r="F13">
            <v>44688</v>
          </cell>
          <cell r="G13">
            <v>44851</v>
          </cell>
          <cell r="H13">
            <v>44645</v>
          </cell>
          <cell r="I13">
            <v>44869</v>
          </cell>
          <cell r="J13">
            <v>44631</v>
          </cell>
          <cell r="K13">
            <v>44878</v>
          </cell>
          <cell r="M13">
            <v>44668</v>
          </cell>
          <cell r="N13">
            <v>44870</v>
          </cell>
          <cell r="O13">
            <v>44851</v>
          </cell>
        </row>
        <row r="14">
          <cell r="A14" t="str">
            <v>NE - Harlan</v>
          </cell>
          <cell r="B14">
            <v>44663</v>
          </cell>
          <cell r="C14">
            <v>44852</v>
          </cell>
          <cell r="D14">
            <v>44677</v>
          </cell>
          <cell r="E14">
            <v>44851</v>
          </cell>
          <cell r="F14">
            <v>44691</v>
          </cell>
          <cell r="G14">
            <v>44851</v>
          </cell>
          <cell r="H14">
            <v>44649</v>
          </cell>
          <cell r="I14">
            <v>44866</v>
          </cell>
          <cell r="J14">
            <v>44635</v>
          </cell>
          <cell r="K14">
            <v>44874</v>
          </cell>
          <cell r="M14">
            <v>44668</v>
          </cell>
          <cell r="N14">
            <v>44852</v>
          </cell>
          <cell r="O14">
            <v>44851</v>
          </cell>
        </row>
        <row r="15">
          <cell r="A15" t="str">
            <v>NE - Benkelman</v>
          </cell>
          <cell r="B15">
            <v>44670</v>
          </cell>
          <cell r="C15">
            <v>44851</v>
          </cell>
          <cell r="D15">
            <v>44683</v>
          </cell>
          <cell r="E15">
            <v>44851</v>
          </cell>
          <cell r="F15">
            <v>44696</v>
          </cell>
          <cell r="G15">
            <v>44851</v>
          </cell>
          <cell r="H15">
            <v>44657</v>
          </cell>
          <cell r="I15">
            <v>44863</v>
          </cell>
          <cell r="J15">
            <v>44643</v>
          </cell>
          <cell r="K15">
            <v>44872</v>
          </cell>
          <cell r="M15">
            <v>44676</v>
          </cell>
          <cell r="N15">
            <v>44851</v>
          </cell>
          <cell r="O15">
            <v>44851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station_locations"/>
      <sheetName val="etRad"/>
      <sheetName val="import"/>
      <sheetName val="KSNE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B2">
            <v>2021</v>
          </cell>
        </row>
      </sheetData>
      <sheetData sheetId="12" refreshError="1"/>
      <sheetData sheetId="13">
        <row r="4">
          <cell r="S4">
            <v>14.773333333333333</v>
          </cell>
          <cell r="AE4">
            <v>3.5</v>
          </cell>
          <cell r="AH4">
            <v>0.84830029013275832</v>
          </cell>
        </row>
        <row r="5">
          <cell r="AE5">
            <v>3.9</v>
          </cell>
          <cell r="AH5">
            <v>0.8442468883090426</v>
          </cell>
        </row>
        <row r="6">
          <cell r="AE6">
            <v>3.9</v>
          </cell>
          <cell r="AH6">
            <v>0.81408447592798794</v>
          </cell>
        </row>
        <row r="7">
          <cell r="AE7">
            <v>3.9</v>
          </cell>
          <cell r="AH7">
            <v>0.81598906606717014</v>
          </cell>
        </row>
        <row r="8">
          <cell r="AE8">
            <v>3.5</v>
          </cell>
          <cell r="AH8">
            <v>0.84790783572031836</v>
          </cell>
        </row>
        <row r="9">
          <cell r="AE9">
            <v>3.9</v>
          </cell>
          <cell r="AH9">
            <v>0.85193717627890297</v>
          </cell>
        </row>
        <row r="10">
          <cell r="AH10">
            <v>0.84835261855093735</v>
          </cell>
        </row>
        <row r="11">
          <cell r="AE11">
            <v>3.5</v>
          </cell>
          <cell r="AH11">
            <v>0.84814626106674895</v>
          </cell>
        </row>
        <row r="12">
          <cell r="AE12">
            <v>3.9</v>
          </cell>
          <cell r="AH12">
            <v>0.84634154097272374</v>
          </cell>
        </row>
      </sheetData>
      <sheetData sheetId="14" refreshError="1"/>
      <sheetData sheetId="15">
        <row r="8">
          <cell r="A8" t="str">
            <v>Atwood</v>
          </cell>
          <cell r="B8">
            <v>44307</v>
          </cell>
          <cell r="C8">
            <v>44485</v>
          </cell>
          <cell r="D8">
            <v>44319</v>
          </cell>
          <cell r="E8">
            <v>44483</v>
          </cell>
          <cell r="F8">
            <v>44332</v>
          </cell>
          <cell r="G8">
            <v>44483</v>
          </cell>
          <cell r="H8">
            <v>44283</v>
          </cell>
          <cell r="I8">
            <v>44513</v>
          </cell>
          <cell r="J8">
            <v>44266</v>
          </cell>
          <cell r="K8">
            <v>44531</v>
          </cell>
          <cell r="M8">
            <v>44308</v>
          </cell>
          <cell r="N8">
            <v>44485</v>
          </cell>
          <cell r="O8">
            <v>44483</v>
          </cell>
        </row>
        <row r="9">
          <cell r="A9" t="str">
            <v>Colby</v>
          </cell>
          <cell r="B9">
            <v>44308</v>
          </cell>
          <cell r="C9">
            <v>44510</v>
          </cell>
          <cell r="D9">
            <v>44321</v>
          </cell>
          <cell r="E9">
            <v>44485</v>
          </cell>
          <cell r="F9">
            <v>44333</v>
          </cell>
          <cell r="G9">
            <v>44485</v>
          </cell>
          <cell r="H9">
            <v>44288</v>
          </cell>
          <cell r="I9">
            <v>44513</v>
          </cell>
          <cell r="J9">
            <v>44266</v>
          </cell>
          <cell r="K9">
            <v>44531</v>
          </cell>
          <cell r="M9">
            <v>44308</v>
          </cell>
          <cell r="N9">
            <v>44510</v>
          </cell>
          <cell r="O9">
            <v>44485</v>
          </cell>
        </row>
        <row r="10">
          <cell r="A10" t="str">
            <v>Goodland</v>
          </cell>
          <cell r="B10">
            <v>44311</v>
          </cell>
          <cell r="C10">
            <v>44500</v>
          </cell>
          <cell r="D10">
            <v>44323</v>
          </cell>
          <cell r="E10">
            <v>44485</v>
          </cell>
          <cell r="F10">
            <v>44335</v>
          </cell>
          <cell r="G10">
            <v>44485</v>
          </cell>
          <cell r="H10">
            <v>44293</v>
          </cell>
          <cell r="I10">
            <v>44513</v>
          </cell>
          <cell r="J10">
            <v>44267</v>
          </cell>
          <cell r="K10">
            <v>44532</v>
          </cell>
          <cell r="M10">
            <v>44308</v>
          </cell>
          <cell r="N10">
            <v>44500</v>
          </cell>
          <cell r="O10">
            <v>44485</v>
          </cell>
        </row>
        <row r="11">
          <cell r="A11" t="str">
            <v>Norton</v>
          </cell>
          <cell r="B11">
            <v>44303</v>
          </cell>
          <cell r="C11">
            <v>44518</v>
          </cell>
          <cell r="D11">
            <v>44317</v>
          </cell>
          <cell r="E11">
            <v>44490</v>
          </cell>
          <cell r="F11">
            <v>44330</v>
          </cell>
          <cell r="G11">
            <v>44490</v>
          </cell>
          <cell r="H11">
            <v>44272</v>
          </cell>
          <cell r="I11">
            <v>44518</v>
          </cell>
          <cell r="J11">
            <v>44264</v>
          </cell>
          <cell r="K11">
            <v>44534</v>
          </cell>
          <cell r="M11">
            <v>44308</v>
          </cell>
          <cell r="N11">
            <v>44518</v>
          </cell>
          <cell r="O11">
            <v>44490</v>
          </cell>
        </row>
        <row r="12">
          <cell r="A12" t="str">
            <v>Oberlin</v>
          </cell>
          <cell r="B12">
            <v>44304</v>
          </cell>
          <cell r="C12">
            <v>44485</v>
          </cell>
          <cell r="D12">
            <v>44317</v>
          </cell>
          <cell r="E12">
            <v>44483</v>
          </cell>
          <cell r="F12">
            <v>44330</v>
          </cell>
          <cell r="G12">
            <v>44483</v>
          </cell>
          <cell r="H12">
            <v>44278</v>
          </cell>
          <cell r="I12">
            <v>44512</v>
          </cell>
          <cell r="J12">
            <v>44265</v>
          </cell>
          <cell r="K12">
            <v>44529</v>
          </cell>
          <cell r="M12">
            <v>44308</v>
          </cell>
          <cell r="N12">
            <v>44485</v>
          </cell>
          <cell r="O12">
            <v>44483</v>
          </cell>
        </row>
        <row r="13">
          <cell r="A13" t="str">
            <v>Wakeeny</v>
          </cell>
          <cell r="B13">
            <v>44300</v>
          </cell>
          <cell r="C13">
            <v>44513</v>
          </cell>
          <cell r="D13">
            <v>44314</v>
          </cell>
          <cell r="E13">
            <v>44504</v>
          </cell>
          <cell r="F13">
            <v>44327</v>
          </cell>
          <cell r="G13">
            <v>44504</v>
          </cell>
          <cell r="H13">
            <v>44269</v>
          </cell>
          <cell r="I13">
            <v>44518</v>
          </cell>
          <cell r="J13">
            <v>44262</v>
          </cell>
          <cell r="K13">
            <v>44537</v>
          </cell>
          <cell r="M13">
            <v>44308</v>
          </cell>
          <cell r="N13">
            <v>44513</v>
          </cell>
          <cell r="O13">
            <v>44504</v>
          </cell>
        </row>
        <row r="14">
          <cell r="A14" t="str">
            <v>NE - Harlan</v>
          </cell>
          <cell r="B14">
            <v>44303</v>
          </cell>
          <cell r="C14">
            <v>44513</v>
          </cell>
          <cell r="D14">
            <v>44316</v>
          </cell>
          <cell r="E14">
            <v>44485</v>
          </cell>
          <cell r="F14">
            <v>44329</v>
          </cell>
          <cell r="G14">
            <v>44485</v>
          </cell>
          <cell r="H14">
            <v>44269</v>
          </cell>
          <cell r="I14">
            <v>44511</v>
          </cell>
          <cell r="J14">
            <v>44264</v>
          </cell>
          <cell r="K14">
            <v>44529</v>
          </cell>
          <cell r="M14">
            <v>44307</v>
          </cell>
          <cell r="N14">
            <v>44513</v>
          </cell>
          <cell r="O14">
            <v>44485</v>
          </cell>
        </row>
        <row r="15">
          <cell r="A15" t="str">
            <v>NE - Benkelman</v>
          </cell>
          <cell r="B15">
            <v>44308</v>
          </cell>
          <cell r="C15">
            <v>44485</v>
          </cell>
          <cell r="D15">
            <v>44321</v>
          </cell>
          <cell r="E15">
            <v>44483</v>
          </cell>
          <cell r="F15">
            <v>44334</v>
          </cell>
          <cell r="G15">
            <v>44483</v>
          </cell>
          <cell r="H15">
            <v>44288</v>
          </cell>
          <cell r="I15">
            <v>44508</v>
          </cell>
          <cell r="J15">
            <v>44267</v>
          </cell>
          <cell r="K15">
            <v>44525</v>
          </cell>
          <cell r="M15">
            <v>44308</v>
          </cell>
          <cell r="N15">
            <v>44485</v>
          </cell>
          <cell r="O15">
            <v>44483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E90E-06A3-4E49-85C7-7AC90806DB9F}">
  <sheetPr>
    <pageSetUpPr fitToPage="1"/>
  </sheetPr>
  <dimension ref="A1:W32"/>
  <sheetViews>
    <sheetView tabSelected="1" topLeftCell="F1" workbookViewId="0">
      <selection activeCell="O19" sqref="O19"/>
    </sheetView>
  </sheetViews>
  <sheetFormatPr defaultRowHeight="12.75" x14ac:dyDescent="0.35"/>
  <cols>
    <col min="1" max="1" width="15" style="2" customWidth="1"/>
    <col min="2" max="2" width="5.35546875" style="2" customWidth="1"/>
    <col min="3" max="3" width="7.85546875" style="2" customWidth="1"/>
    <col min="4" max="9" width="11.85546875" style="2" customWidth="1"/>
    <col min="10" max="10" width="12.5703125" style="2" customWidth="1"/>
    <col min="11" max="11" width="12.2109375" style="2" customWidth="1"/>
    <col min="12" max="12" width="12.85546875" style="2" customWidth="1"/>
    <col min="13" max="16" width="11.5703125" style="2" customWidth="1"/>
    <col min="17" max="17" width="6.0703125" style="2" bestFit="1" customWidth="1"/>
    <col min="18" max="18" width="9.140625" style="2"/>
    <col min="19" max="19" width="10.640625" style="2" bestFit="1" customWidth="1"/>
    <col min="20" max="259" width="9.140625" style="2"/>
    <col min="260" max="260" width="15" style="2" customWidth="1"/>
    <col min="261" max="267" width="11.85546875" style="2" customWidth="1"/>
    <col min="268" max="268" width="12.2109375" style="2" customWidth="1"/>
    <col min="269" max="269" width="12.85546875" style="2" customWidth="1"/>
    <col min="270" max="272" width="11.5703125" style="2" customWidth="1"/>
    <col min="273" max="274" width="9.140625" style="2"/>
    <col min="275" max="275" width="10.640625" style="2" bestFit="1" customWidth="1"/>
    <col min="276" max="515" width="9.140625" style="2"/>
    <col min="516" max="516" width="15" style="2" customWidth="1"/>
    <col min="517" max="523" width="11.85546875" style="2" customWidth="1"/>
    <col min="524" max="524" width="12.2109375" style="2" customWidth="1"/>
    <col min="525" max="525" width="12.85546875" style="2" customWidth="1"/>
    <col min="526" max="528" width="11.5703125" style="2" customWidth="1"/>
    <col min="529" max="530" width="9.140625" style="2"/>
    <col min="531" max="531" width="10.640625" style="2" bestFit="1" customWidth="1"/>
    <col min="532" max="771" width="9.140625" style="2"/>
    <col min="772" max="772" width="15" style="2" customWidth="1"/>
    <col min="773" max="779" width="11.85546875" style="2" customWidth="1"/>
    <col min="780" max="780" width="12.2109375" style="2" customWidth="1"/>
    <col min="781" max="781" width="12.85546875" style="2" customWidth="1"/>
    <col min="782" max="784" width="11.5703125" style="2" customWidth="1"/>
    <col min="785" max="786" width="9.140625" style="2"/>
    <col min="787" max="787" width="10.640625" style="2" bestFit="1" customWidth="1"/>
    <col min="788" max="1027" width="9.140625" style="2"/>
    <col min="1028" max="1028" width="15" style="2" customWidth="1"/>
    <col min="1029" max="1035" width="11.85546875" style="2" customWidth="1"/>
    <col min="1036" max="1036" width="12.2109375" style="2" customWidth="1"/>
    <col min="1037" max="1037" width="12.85546875" style="2" customWidth="1"/>
    <col min="1038" max="1040" width="11.5703125" style="2" customWidth="1"/>
    <col min="1041" max="1042" width="9.140625" style="2"/>
    <col min="1043" max="1043" width="10.640625" style="2" bestFit="1" customWidth="1"/>
    <col min="1044" max="1283" width="9.140625" style="2"/>
    <col min="1284" max="1284" width="15" style="2" customWidth="1"/>
    <col min="1285" max="1291" width="11.85546875" style="2" customWidth="1"/>
    <col min="1292" max="1292" width="12.2109375" style="2" customWidth="1"/>
    <col min="1293" max="1293" width="12.85546875" style="2" customWidth="1"/>
    <col min="1294" max="1296" width="11.5703125" style="2" customWidth="1"/>
    <col min="1297" max="1298" width="9.140625" style="2"/>
    <col min="1299" max="1299" width="10.640625" style="2" bestFit="1" customWidth="1"/>
    <col min="1300" max="1539" width="9.140625" style="2"/>
    <col min="1540" max="1540" width="15" style="2" customWidth="1"/>
    <col min="1541" max="1547" width="11.85546875" style="2" customWidth="1"/>
    <col min="1548" max="1548" width="12.2109375" style="2" customWidth="1"/>
    <col min="1549" max="1549" width="12.85546875" style="2" customWidth="1"/>
    <col min="1550" max="1552" width="11.5703125" style="2" customWidth="1"/>
    <col min="1553" max="1554" width="9.140625" style="2"/>
    <col min="1555" max="1555" width="10.640625" style="2" bestFit="1" customWidth="1"/>
    <col min="1556" max="1795" width="9.140625" style="2"/>
    <col min="1796" max="1796" width="15" style="2" customWidth="1"/>
    <col min="1797" max="1803" width="11.85546875" style="2" customWidth="1"/>
    <col min="1804" max="1804" width="12.2109375" style="2" customWidth="1"/>
    <col min="1805" max="1805" width="12.85546875" style="2" customWidth="1"/>
    <col min="1806" max="1808" width="11.5703125" style="2" customWidth="1"/>
    <col min="1809" max="1810" width="9.140625" style="2"/>
    <col min="1811" max="1811" width="10.640625" style="2" bestFit="1" customWidth="1"/>
    <col min="1812" max="2051" width="9.140625" style="2"/>
    <col min="2052" max="2052" width="15" style="2" customWidth="1"/>
    <col min="2053" max="2059" width="11.85546875" style="2" customWidth="1"/>
    <col min="2060" max="2060" width="12.2109375" style="2" customWidth="1"/>
    <col min="2061" max="2061" width="12.85546875" style="2" customWidth="1"/>
    <col min="2062" max="2064" width="11.5703125" style="2" customWidth="1"/>
    <col min="2065" max="2066" width="9.140625" style="2"/>
    <col min="2067" max="2067" width="10.640625" style="2" bestFit="1" customWidth="1"/>
    <col min="2068" max="2307" width="9.140625" style="2"/>
    <col min="2308" max="2308" width="15" style="2" customWidth="1"/>
    <col min="2309" max="2315" width="11.85546875" style="2" customWidth="1"/>
    <col min="2316" max="2316" width="12.2109375" style="2" customWidth="1"/>
    <col min="2317" max="2317" width="12.85546875" style="2" customWidth="1"/>
    <col min="2318" max="2320" width="11.5703125" style="2" customWidth="1"/>
    <col min="2321" max="2322" width="9.140625" style="2"/>
    <col min="2323" max="2323" width="10.640625" style="2" bestFit="1" customWidth="1"/>
    <col min="2324" max="2563" width="9.140625" style="2"/>
    <col min="2564" max="2564" width="15" style="2" customWidth="1"/>
    <col min="2565" max="2571" width="11.85546875" style="2" customWidth="1"/>
    <col min="2572" max="2572" width="12.2109375" style="2" customWidth="1"/>
    <col min="2573" max="2573" width="12.85546875" style="2" customWidth="1"/>
    <col min="2574" max="2576" width="11.5703125" style="2" customWidth="1"/>
    <col min="2577" max="2578" width="9.140625" style="2"/>
    <col min="2579" max="2579" width="10.640625" style="2" bestFit="1" customWidth="1"/>
    <col min="2580" max="2819" width="9.140625" style="2"/>
    <col min="2820" max="2820" width="15" style="2" customWidth="1"/>
    <col min="2821" max="2827" width="11.85546875" style="2" customWidth="1"/>
    <col min="2828" max="2828" width="12.2109375" style="2" customWidth="1"/>
    <col min="2829" max="2829" width="12.85546875" style="2" customWidth="1"/>
    <col min="2830" max="2832" width="11.5703125" style="2" customWidth="1"/>
    <col min="2833" max="2834" width="9.140625" style="2"/>
    <col min="2835" max="2835" width="10.640625" style="2" bestFit="1" customWidth="1"/>
    <col min="2836" max="3075" width="9.140625" style="2"/>
    <col min="3076" max="3076" width="15" style="2" customWidth="1"/>
    <col min="3077" max="3083" width="11.85546875" style="2" customWidth="1"/>
    <col min="3084" max="3084" width="12.2109375" style="2" customWidth="1"/>
    <col min="3085" max="3085" width="12.85546875" style="2" customWidth="1"/>
    <col min="3086" max="3088" width="11.5703125" style="2" customWidth="1"/>
    <col min="3089" max="3090" width="9.140625" style="2"/>
    <col min="3091" max="3091" width="10.640625" style="2" bestFit="1" customWidth="1"/>
    <col min="3092" max="3331" width="9.140625" style="2"/>
    <col min="3332" max="3332" width="15" style="2" customWidth="1"/>
    <col min="3333" max="3339" width="11.85546875" style="2" customWidth="1"/>
    <col min="3340" max="3340" width="12.2109375" style="2" customWidth="1"/>
    <col min="3341" max="3341" width="12.85546875" style="2" customWidth="1"/>
    <col min="3342" max="3344" width="11.5703125" style="2" customWidth="1"/>
    <col min="3345" max="3346" width="9.140625" style="2"/>
    <col min="3347" max="3347" width="10.640625" style="2" bestFit="1" customWidth="1"/>
    <col min="3348" max="3587" width="9.140625" style="2"/>
    <col min="3588" max="3588" width="15" style="2" customWidth="1"/>
    <col min="3589" max="3595" width="11.85546875" style="2" customWidth="1"/>
    <col min="3596" max="3596" width="12.2109375" style="2" customWidth="1"/>
    <col min="3597" max="3597" width="12.85546875" style="2" customWidth="1"/>
    <col min="3598" max="3600" width="11.5703125" style="2" customWidth="1"/>
    <col min="3601" max="3602" width="9.140625" style="2"/>
    <col min="3603" max="3603" width="10.640625" style="2" bestFit="1" customWidth="1"/>
    <col min="3604" max="3843" width="9.140625" style="2"/>
    <col min="3844" max="3844" width="15" style="2" customWidth="1"/>
    <col min="3845" max="3851" width="11.85546875" style="2" customWidth="1"/>
    <col min="3852" max="3852" width="12.2109375" style="2" customWidth="1"/>
    <col min="3853" max="3853" width="12.85546875" style="2" customWidth="1"/>
    <col min="3854" max="3856" width="11.5703125" style="2" customWidth="1"/>
    <col min="3857" max="3858" width="9.140625" style="2"/>
    <col min="3859" max="3859" width="10.640625" style="2" bestFit="1" customWidth="1"/>
    <col min="3860" max="4099" width="9.140625" style="2"/>
    <col min="4100" max="4100" width="15" style="2" customWidth="1"/>
    <col min="4101" max="4107" width="11.85546875" style="2" customWidth="1"/>
    <col min="4108" max="4108" width="12.2109375" style="2" customWidth="1"/>
    <col min="4109" max="4109" width="12.85546875" style="2" customWidth="1"/>
    <col min="4110" max="4112" width="11.5703125" style="2" customWidth="1"/>
    <col min="4113" max="4114" width="9.140625" style="2"/>
    <col min="4115" max="4115" width="10.640625" style="2" bestFit="1" customWidth="1"/>
    <col min="4116" max="4355" width="9.140625" style="2"/>
    <col min="4356" max="4356" width="15" style="2" customWidth="1"/>
    <col min="4357" max="4363" width="11.85546875" style="2" customWidth="1"/>
    <col min="4364" max="4364" width="12.2109375" style="2" customWidth="1"/>
    <col min="4365" max="4365" width="12.85546875" style="2" customWidth="1"/>
    <col min="4366" max="4368" width="11.5703125" style="2" customWidth="1"/>
    <col min="4369" max="4370" width="9.140625" style="2"/>
    <col min="4371" max="4371" width="10.640625" style="2" bestFit="1" customWidth="1"/>
    <col min="4372" max="4611" width="9.140625" style="2"/>
    <col min="4612" max="4612" width="15" style="2" customWidth="1"/>
    <col min="4613" max="4619" width="11.85546875" style="2" customWidth="1"/>
    <col min="4620" max="4620" width="12.2109375" style="2" customWidth="1"/>
    <col min="4621" max="4621" width="12.85546875" style="2" customWidth="1"/>
    <col min="4622" max="4624" width="11.5703125" style="2" customWidth="1"/>
    <col min="4625" max="4626" width="9.140625" style="2"/>
    <col min="4627" max="4627" width="10.640625" style="2" bestFit="1" customWidth="1"/>
    <col min="4628" max="4867" width="9.140625" style="2"/>
    <col min="4868" max="4868" width="15" style="2" customWidth="1"/>
    <col min="4869" max="4875" width="11.85546875" style="2" customWidth="1"/>
    <col min="4876" max="4876" width="12.2109375" style="2" customWidth="1"/>
    <col min="4877" max="4877" width="12.85546875" style="2" customWidth="1"/>
    <col min="4878" max="4880" width="11.5703125" style="2" customWidth="1"/>
    <col min="4881" max="4882" width="9.140625" style="2"/>
    <col min="4883" max="4883" width="10.640625" style="2" bestFit="1" customWidth="1"/>
    <col min="4884" max="5123" width="9.140625" style="2"/>
    <col min="5124" max="5124" width="15" style="2" customWidth="1"/>
    <col min="5125" max="5131" width="11.85546875" style="2" customWidth="1"/>
    <col min="5132" max="5132" width="12.2109375" style="2" customWidth="1"/>
    <col min="5133" max="5133" width="12.85546875" style="2" customWidth="1"/>
    <col min="5134" max="5136" width="11.5703125" style="2" customWidth="1"/>
    <col min="5137" max="5138" width="9.140625" style="2"/>
    <col min="5139" max="5139" width="10.640625" style="2" bestFit="1" customWidth="1"/>
    <col min="5140" max="5379" width="9.140625" style="2"/>
    <col min="5380" max="5380" width="15" style="2" customWidth="1"/>
    <col min="5381" max="5387" width="11.85546875" style="2" customWidth="1"/>
    <col min="5388" max="5388" width="12.2109375" style="2" customWidth="1"/>
    <col min="5389" max="5389" width="12.85546875" style="2" customWidth="1"/>
    <col min="5390" max="5392" width="11.5703125" style="2" customWidth="1"/>
    <col min="5393" max="5394" width="9.140625" style="2"/>
    <col min="5395" max="5395" width="10.640625" style="2" bestFit="1" customWidth="1"/>
    <col min="5396" max="5635" width="9.140625" style="2"/>
    <col min="5636" max="5636" width="15" style="2" customWidth="1"/>
    <col min="5637" max="5643" width="11.85546875" style="2" customWidth="1"/>
    <col min="5644" max="5644" width="12.2109375" style="2" customWidth="1"/>
    <col min="5645" max="5645" width="12.85546875" style="2" customWidth="1"/>
    <col min="5646" max="5648" width="11.5703125" style="2" customWidth="1"/>
    <col min="5649" max="5650" width="9.140625" style="2"/>
    <col min="5651" max="5651" width="10.640625" style="2" bestFit="1" customWidth="1"/>
    <col min="5652" max="5891" width="9.140625" style="2"/>
    <col min="5892" max="5892" width="15" style="2" customWidth="1"/>
    <col min="5893" max="5899" width="11.85546875" style="2" customWidth="1"/>
    <col min="5900" max="5900" width="12.2109375" style="2" customWidth="1"/>
    <col min="5901" max="5901" width="12.85546875" style="2" customWidth="1"/>
    <col min="5902" max="5904" width="11.5703125" style="2" customWidth="1"/>
    <col min="5905" max="5906" width="9.140625" style="2"/>
    <col min="5907" max="5907" width="10.640625" style="2" bestFit="1" customWidth="1"/>
    <col min="5908" max="6147" width="9.140625" style="2"/>
    <col min="6148" max="6148" width="15" style="2" customWidth="1"/>
    <col min="6149" max="6155" width="11.85546875" style="2" customWidth="1"/>
    <col min="6156" max="6156" width="12.2109375" style="2" customWidth="1"/>
    <col min="6157" max="6157" width="12.85546875" style="2" customWidth="1"/>
    <col min="6158" max="6160" width="11.5703125" style="2" customWidth="1"/>
    <col min="6161" max="6162" width="9.140625" style="2"/>
    <col min="6163" max="6163" width="10.640625" style="2" bestFit="1" customWidth="1"/>
    <col min="6164" max="6403" width="9.140625" style="2"/>
    <col min="6404" max="6404" width="15" style="2" customWidth="1"/>
    <col min="6405" max="6411" width="11.85546875" style="2" customWidth="1"/>
    <col min="6412" max="6412" width="12.2109375" style="2" customWidth="1"/>
    <col min="6413" max="6413" width="12.85546875" style="2" customWidth="1"/>
    <col min="6414" max="6416" width="11.5703125" style="2" customWidth="1"/>
    <col min="6417" max="6418" width="9.140625" style="2"/>
    <col min="6419" max="6419" width="10.640625" style="2" bestFit="1" customWidth="1"/>
    <col min="6420" max="6659" width="9.140625" style="2"/>
    <col min="6660" max="6660" width="15" style="2" customWidth="1"/>
    <col min="6661" max="6667" width="11.85546875" style="2" customWidth="1"/>
    <col min="6668" max="6668" width="12.2109375" style="2" customWidth="1"/>
    <col min="6669" max="6669" width="12.85546875" style="2" customWidth="1"/>
    <col min="6670" max="6672" width="11.5703125" style="2" customWidth="1"/>
    <col min="6673" max="6674" width="9.140625" style="2"/>
    <col min="6675" max="6675" width="10.640625" style="2" bestFit="1" customWidth="1"/>
    <col min="6676" max="6915" width="9.140625" style="2"/>
    <col min="6916" max="6916" width="15" style="2" customWidth="1"/>
    <col min="6917" max="6923" width="11.85546875" style="2" customWidth="1"/>
    <col min="6924" max="6924" width="12.2109375" style="2" customWidth="1"/>
    <col min="6925" max="6925" width="12.85546875" style="2" customWidth="1"/>
    <col min="6926" max="6928" width="11.5703125" style="2" customWidth="1"/>
    <col min="6929" max="6930" width="9.140625" style="2"/>
    <col min="6931" max="6931" width="10.640625" style="2" bestFit="1" customWidth="1"/>
    <col min="6932" max="7171" width="9.140625" style="2"/>
    <col min="7172" max="7172" width="15" style="2" customWidth="1"/>
    <col min="7173" max="7179" width="11.85546875" style="2" customWidth="1"/>
    <col min="7180" max="7180" width="12.2109375" style="2" customWidth="1"/>
    <col min="7181" max="7181" width="12.85546875" style="2" customWidth="1"/>
    <col min="7182" max="7184" width="11.5703125" style="2" customWidth="1"/>
    <col min="7185" max="7186" width="9.140625" style="2"/>
    <col min="7187" max="7187" width="10.640625" style="2" bestFit="1" customWidth="1"/>
    <col min="7188" max="7427" width="9.140625" style="2"/>
    <col min="7428" max="7428" width="15" style="2" customWidth="1"/>
    <col min="7429" max="7435" width="11.85546875" style="2" customWidth="1"/>
    <col min="7436" max="7436" width="12.2109375" style="2" customWidth="1"/>
    <col min="7437" max="7437" width="12.85546875" style="2" customWidth="1"/>
    <col min="7438" max="7440" width="11.5703125" style="2" customWidth="1"/>
    <col min="7441" max="7442" width="9.140625" style="2"/>
    <col min="7443" max="7443" width="10.640625" style="2" bestFit="1" customWidth="1"/>
    <col min="7444" max="7683" width="9.140625" style="2"/>
    <col min="7684" max="7684" width="15" style="2" customWidth="1"/>
    <col min="7685" max="7691" width="11.85546875" style="2" customWidth="1"/>
    <col min="7692" max="7692" width="12.2109375" style="2" customWidth="1"/>
    <col min="7693" max="7693" width="12.85546875" style="2" customWidth="1"/>
    <col min="7694" max="7696" width="11.5703125" style="2" customWidth="1"/>
    <col min="7697" max="7698" width="9.140625" style="2"/>
    <col min="7699" max="7699" width="10.640625" style="2" bestFit="1" customWidth="1"/>
    <col min="7700" max="7939" width="9.140625" style="2"/>
    <col min="7940" max="7940" width="15" style="2" customWidth="1"/>
    <col min="7941" max="7947" width="11.85546875" style="2" customWidth="1"/>
    <col min="7948" max="7948" width="12.2109375" style="2" customWidth="1"/>
    <col min="7949" max="7949" width="12.85546875" style="2" customWidth="1"/>
    <col min="7950" max="7952" width="11.5703125" style="2" customWidth="1"/>
    <col min="7953" max="7954" width="9.140625" style="2"/>
    <col min="7955" max="7955" width="10.640625" style="2" bestFit="1" customWidth="1"/>
    <col min="7956" max="8195" width="9.140625" style="2"/>
    <col min="8196" max="8196" width="15" style="2" customWidth="1"/>
    <col min="8197" max="8203" width="11.85546875" style="2" customWidth="1"/>
    <col min="8204" max="8204" width="12.2109375" style="2" customWidth="1"/>
    <col min="8205" max="8205" width="12.85546875" style="2" customWidth="1"/>
    <col min="8206" max="8208" width="11.5703125" style="2" customWidth="1"/>
    <col min="8209" max="8210" width="9.140625" style="2"/>
    <col min="8211" max="8211" width="10.640625" style="2" bestFit="1" customWidth="1"/>
    <col min="8212" max="8451" width="9.140625" style="2"/>
    <col min="8452" max="8452" width="15" style="2" customWidth="1"/>
    <col min="8453" max="8459" width="11.85546875" style="2" customWidth="1"/>
    <col min="8460" max="8460" width="12.2109375" style="2" customWidth="1"/>
    <col min="8461" max="8461" width="12.85546875" style="2" customWidth="1"/>
    <col min="8462" max="8464" width="11.5703125" style="2" customWidth="1"/>
    <col min="8465" max="8466" width="9.140625" style="2"/>
    <col min="8467" max="8467" width="10.640625" style="2" bestFit="1" customWidth="1"/>
    <col min="8468" max="8707" width="9.140625" style="2"/>
    <col min="8708" max="8708" width="15" style="2" customWidth="1"/>
    <col min="8709" max="8715" width="11.85546875" style="2" customWidth="1"/>
    <col min="8716" max="8716" width="12.2109375" style="2" customWidth="1"/>
    <col min="8717" max="8717" width="12.85546875" style="2" customWidth="1"/>
    <col min="8718" max="8720" width="11.5703125" style="2" customWidth="1"/>
    <col min="8721" max="8722" width="9.140625" style="2"/>
    <col min="8723" max="8723" width="10.640625" style="2" bestFit="1" customWidth="1"/>
    <col min="8724" max="8963" width="9.140625" style="2"/>
    <col min="8964" max="8964" width="15" style="2" customWidth="1"/>
    <col min="8965" max="8971" width="11.85546875" style="2" customWidth="1"/>
    <col min="8972" max="8972" width="12.2109375" style="2" customWidth="1"/>
    <col min="8973" max="8973" width="12.85546875" style="2" customWidth="1"/>
    <col min="8974" max="8976" width="11.5703125" style="2" customWidth="1"/>
    <col min="8977" max="8978" width="9.140625" style="2"/>
    <col min="8979" max="8979" width="10.640625" style="2" bestFit="1" customWidth="1"/>
    <col min="8980" max="9219" width="9.140625" style="2"/>
    <col min="9220" max="9220" width="15" style="2" customWidth="1"/>
    <col min="9221" max="9227" width="11.85546875" style="2" customWidth="1"/>
    <col min="9228" max="9228" width="12.2109375" style="2" customWidth="1"/>
    <col min="9229" max="9229" width="12.85546875" style="2" customWidth="1"/>
    <col min="9230" max="9232" width="11.5703125" style="2" customWidth="1"/>
    <col min="9233" max="9234" width="9.140625" style="2"/>
    <col min="9235" max="9235" width="10.640625" style="2" bestFit="1" customWidth="1"/>
    <col min="9236" max="9475" width="9.140625" style="2"/>
    <col min="9476" max="9476" width="15" style="2" customWidth="1"/>
    <col min="9477" max="9483" width="11.85546875" style="2" customWidth="1"/>
    <col min="9484" max="9484" width="12.2109375" style="2" customWidth="1"/>
    <col min="9485" max="9485" width="12.85546875" style="2" customWidth="1"/>
    <col min="9486" max="9488" width="11.5703125" style="2" customWidth="1"/>
    <col min="9489" max="9490" width="9.140625" style="2"/>
    <col min="9491" max="9491" width="10.640625" style="2" bestFit="1" customWidth="1"/>
    <col min="9492" max="9731" width="9.140625" style="2"/>
    <col min="9732" max="9732" width="15" style="2" customWidth="1"/>
    <col min="9733" max="9739" width="11.85546875" style="2" customWidth="1"/>
    <col min="9740" max="9740" width="12.2109375" style="2" customWidth="1"/>
    <col min="9741" max="9741" width="12.85546875" style="2" customWidth="1"/>
    <col min="9742" max="9744" width="11.5703125" style="2" customWidth="1"/>
    <col min="9745" max="9746" width="9.140625" style="2"/>
    <col min="9747" max="9747" width="10.640625" style="2" bestFit="1" customWidth="1"/>
    <col min="9748" max="9987" width="9.140625" style="2"/>
    <col min="9988" max="9988" width="15" style="2" customWidth="1"/>
    <col min="9989" max="9995" width="11.85546875" style="2" customWidth="1"/>
    <col min="9996" max="9996" width="12.2109375" style="2" customWidth="1"/>
    <col min="9997" max="9997" width="12.85546875" style="2" customWidth="1"/>
    <col min="9998" max="10000" width="11.5703125" style="2" customWidth="1"/>
    <col min="10001" max="10002" width="9.140625" style="2"/>
    <col min="10003" max="10003" width="10.640625" style="2" bestFit="1" customWidth="1"/>
    <col min="10004" max="10243" width="9.140625" style="2"/>
    <col min="10244" max="10244" width="15" style="2" customWidth="1"/>
    <col min="10245" max="10251" width="11.85546875" style="2" customWidth="1"/>
    <col min="10252" max="10252" width="12.2109375" style="2" customWidth="1"/>
    <col min="10253" max="10253" width="12.85546875" style="2" customWidth="1"/>
    <col min="10254" max="10256" width="11.5703125" style="2" customWidth="1"/>
    <col min="10257" max="10258" width="9.140625" style="2"/>
    <col min="10259" max="10259" width="10.640625" style="2" bestFit="1" customWidth="1"/>
    <col min="10260" max="10499" width="9.140625" style="2"/>
    <col min="10500" max="10500" width="15" style="2" customWidth="1"/>
    <col min="10501" max="10507" width="11.85546875" style="2" customWidth="1"/>
    <col min="10508" max="10508" width="12.2109375" style="2" customWidth="1"/>
    <col min="10509" max="10509" width="12.85546875" style="2" customWidth="1"/>
    <col min="10510" max="10512" width="11.5703125" style="2" customWidth="1"/>
    <col min="10513" max="10514" width="9.140625" style="2"/>
    <col min="10515" max="10515" width="10.640625" style="2" bestFit="1" customWidth="1"/>
    <col min="10516" max="10755" width="9.140625" style="2"/>
    <col min="10756" max="10756" width="15" style="2" customWidth="1"/>
    <col min="10757" max="10763" width="11.85546875" style="2" customWidth="1"/>
    <col min="10764" max="10764" width="12.2109375" style="2" customWidth="1"/>
    <col min="10765" max="10765" width="12.85546875" style="2" customWidth="1"/>
    <col min="10766" max="10768" width="11.5703125" style="2" customWidth="1"/>
    <col min="10769" max="10770" width="9.140625" style="2"/>
    <col min="10771" max="10771" width="10.640625" style="2" bestFit="1" customWidth="1"/>
    <col min="10772" max="11011" width="9.140625" style="2"/>
    <col min="11012" max="11012" width="15" style="2" customWidth="1"/>
    <col min="11013" max="11019" width="11.85546875" style="2" customWidth="1"/>
    <col min="11020" max="11020" width="12.2109375" style="2" customWidth="1"/>
    <col min="11021" max="11021" width="12.85546875" style="2" customWidth="1"/>
    <col min="11022" max="11024" width="11.5703125" style="2" customWidth="1"/>
    <col min="11025" max="11026" width="9.140625" style="2"/>
    <col min="11027" max="11027" width="10.640625" style="2" bestFit="1" customWidth="1"/>
    <col min="11028" max="11267" width="9.140625" style="2"/>
    <col min="11268" max="11268" width="15" style="2" customWidth="1"/>
    <col min="11269" max="11275" width="11.85546875" style="2" customWidth="1"/>
    <col min="11276" max="11276" width="12.2109375" style="2" customWidth="1"/>
    <col min="11277" max="11277" width="12.85546875" style="2" customWidth="1"/>
    <col min="11278" max="11280" width="11.5703125" style="2" customWidth="1"/>
    <col min="11281" max="11282" width="9.140625" style="2"/>
    <col min="11283" max="11283" width="10.640625" style="2" bestFit="1" customWidth="1"/>
    <col min="11284" max="11523" width="9.140625" style="2"/>
    <col min="11524" max="11524" width="15" style="2" customWidth="1"/>
    <col min="11525" max="11531" width="11.85546875" style="2" customWidth="1"/>
    <col min="11532" max="11532" width="12.2109375" style="2" customWidth="1"/>
    <col min="11533" max="11533" width="12.85546875" style="2" customWidth="1"/>
    <col min="11534" max="11536" width="11.5703125" style="2" customWidth="1"/>
    <col min="11537" max="11538" width="9.140625" style="2"/>
    <col min="11539" max="11539" width="10.640625" style="2" bestFit="1" customWidth="1"/>
    <col min="11540" max="11779" width="9.140625" style="2"/>
    <col min="11780" max="11780" width="15" style="2" customWidth="1"/>
    <col min="11781" max="11787" width="11.85546875" style="2" customWidth="1"/>
    <col min="11788" max="11788" width="12.2109375" style="2" customWidth="1"/>
    <col min="11789" max="11789" width="12.85546875" style="2" customWidth="1"/>
    <col min="11790" max="11792" width="11.5703125" style="2" customWidth="1"/>
    <col min="11793" max="11794" width="9.140625" style="2"/>
    <col min="11795" max="11795" width="10.640625" style="2" bestFit="1" customWidth="1"/>
    <col min="11796" max="12035" width="9.140625" style="2"/>
    <col min="12036" max="12036" width="15" style="2" customWidth="1"/>
    <col min="12037" max="12043" width="11.85546875" style="2" customWidth="1"/>
    <col min="12044" max="12044" width="12.2109375" style="2" customWidth="1"/>
    <col min="12045" max="12045" width="12.85546875" style="2" customWidth="1"/>
    <col min="12046" max="12048" width="11.5703125" style="2" customWidth="1"/>
    <col min="12049" max="12050" width="9.140625" style="2"/>
    <col min="12051" max="12051" width="10.640625" style="2" bestFit="1" customWidth="1"/>
    <col min="12052" max="12291" width="9.140625" style="2"/>
    <col min="12292" max="12292" width="15" style="2" customWidth="1"/>
    <col min="12293" max="12299" width="11.85546875" style="2" customWidth="1"/>
    <col min="12300" max="12300" width="12.2109375" style="2" customWidth="1"/>
    <col min="12301" max="12301" width="12.85546875" style="2" customWidth="1"/>
    <col min="12302" max="12304" width="11.5703125" style="2" customWidth="1"/>
    <col min="12305" max="12306" width="9.140625" style="2"/>
    <col min="12307" max="12307" width="10.640625" style="2" bestFit="1" customWidth="1"/>
    <col min="12308" max="12547" width="9.140625" style="2"/>
    <col min="12548" max="12548" width="15" style="2" customWidth="1"/>
    <col min="12549" max="12555" width="11.85546875" style="2" customWidth="1"/>
    <col min="12556" max="12556" width="12.2109375" style="2" customWidth="1"/>
    <col min="12557" max="12557" width="12.85546875" style="2" customWidth="1"/>
    <col min="12558" max="12560" width="11.5703125" style="2" customWidth="1"/>
    <col min="12561" max="12562" width="9.140625" style="2"/>
    <col min="12563" max="12563" width="10.640625" style="2" bestFit="1" customWidth="1"/>
    <col min="12564" max="12803" width="9.140625" style="2"/>
    <col min="12804" max="12804" width="15" style="2" customWidth="1"/>
    <col min="12805" max="12811" width="11.85546875" style="2" customWidth="1"/>
    <col min="12812" max="12812" width="12.2109375" style="2" customWidth="1"/>
    <col min="12813" max="12813" width="12.85546875" style="2" customWidth="1"/>
    <col min="12814" max="12816" width="11.5703125" style="2" customWidth="1"/>
    <col min="12817" max="12818" width="9.140625" style="2"/>
    <col min="12819" max="12819" width="10.640625" style="2" bestFit="1" customWidth="1"/>
    <col min="12820" max="13059" width="9.140625" style="2"/>
    <col min="13060" max="13060" width="15" style="2" customWidth="1"/>
    <col min="13061" max="13067" width="11.85546875" style="2" customWidth="1"/>
    <col min="13068" max="13068" width="12.2109375" style="2" customWidth="1"/>
    <col min="13069" max="13069" width="12.85546875" style="2" customWidth="1"/>
    <col min="13070" max="13072" width="11.5703125" style="2" customWidth="1"/>
    <col min="13073" max="13074" width="9.140625" style="2"/>
    <col min="13075" max="13075" width="10.640625" style="2" bestFit="1" customWidth="1"/>
    <col min="13076" max="13315" width="9.140625" style="2"/>
    <col min="13316" max="13316" width="15" style="2" customWidth="1"/>
    <col min="13317" max="13323" width="11.85546875" style="2" customWidth="1"/>
    <col min="13324" max="13324" width="12.2109375" style="2" customWidth="1"/>
    <col min="13325" max="13325" width="12.85546875" style="2" customWidth="1"/>
    <col min="13326" max="13328" width="11.5703125" style="2" customWidth="1"/>
    <col min="13329" max="13330" width="9.140625" style="2"/>
    <col min="13331" max="13331" width="10.640625" style="2" bestFit="1" customWidth="1"/>
    <col min="13332" max="13571" width="9.140625" style="2"/>
    <col min="13572" max="13572" width="15" style="2" customWidth="1"/>
    <col min="13573" max="13579" width="11.85546875" style="2" customWidth="1"/>
    <col min="13580" max="13580" width="12.2109375" style="2" customWidth="1"/>
    <col min="13581" max="13581" width="12.85546875" style="2" customWidth="1"/>
    <col min="13582" max="13584" width="11.5703125" style="2" customWidth="1"/>
    <col min="13585" max="13586" width="9.140625" style="2"/>
    <col min="13587" max="13587" width="10.640625" style="2" bestFit="1" customWidth="1"/>
    <col min="13588" max="13827" width="9.140625" style="2"/>
    <col min="13828" max="13828" width="15" style="2" customWidth="1"/>
    <col min="13829" max="13835" width="11.85546875" style="2" customWidth="1"/>
    <col min="13836" max="13836" width="12.2109375" style="2" customWidth="1"/>
    <col min="13837" max="13837" width="12.85546875" style="2" customWidth="1"/>
    <col min="13838" max="13840" width="11.5703125" style="2" customWidth="1"/>
    <col min="13841" max="13842" width="9.140625" style="2"/>
    <col min="13843" max="13843" width="10.640625" style="2" bestFit="1" customWidth="1"/>
    <col min="13844" max="14083" width="9.140625" style="2"/>
    <col min="14084" max="14084" width="15" style="2" customWidth="1"/>
    <col min="14085" max="14091" width="11.85546875" style="2" customWidth="1"/>
    <col min="14092" max="14092" width="12.2109375" style="2" customWidth="1"/>
    <col min="14093" max="14093" width="12.85546875" style="2" customWidth="1"/>
    <col min="14094" max="14096" width="11.5703125" style="2" customWidth="1"/>
    <col min="14097" max="14098" width="9.140625" style="2"/>
    <col min="14099" max="14099" width="10.640625" style="2" bestFit="1" customWidth="1"/>
    <col min="14100" max="14339" width="9.140625" style="2"/>
    <col min="14340" max="14340" width="15" style="2" customWidth="1"/>
    <col min="14341" max="14347" width="11.85546875" style="2" customWidth="1"/>
    <col min="14348" max="14348" width="12.2109375" style="2" customWidth="1"/>
    <col min="14349" max="14349" width="12.85546875" style="2" customWidth="1"/>
    <col min="14350" max="14352" width="11.5703125" style="2" customWidth="1"/>
    <col min="14353" max="14354" width="9.140625" style="2"/>
    <col min="14355" max="14355" width="10.640625" style="2" bestFit="1" customWidth="1"/>
    <col min="14356" max="14595" width="9.140625" style="2"/>
    <col min="14596" max="14596" width="15" style="2" customWidth="1"/>
    <col min="14597" max="14603" width="11.85546875" style="2" customWidth="1"/>
    <col min="14604" max="14604" width="12.2109375" style="2" customWidth="1"/>
    <col min="14605" max="14605" width="12.85546875" style="2" customWidth="1"/>
    <col min="14606" max="14608" width="11.5703125" style="2" customWidth="1"/>
    <col min="14609" max="14610" width="9.140625" style="2"/>
    <col min="14611" max="14611" width="10.640625" style="2" bestFit="1" customWidth="1"/>
    <col min="14612" max="14851" width="9.140625" style="2"/>
    <col min="14852" max="14852" width="15" style="2" customWidth="1"/>
    <col min="14853" max="14859" width="11.85546875" style="2" customWidth="1"/>
    <col min="14860" max="14860" width="12.2109375" style="2" customWidth="1"/>
    <col min="14861" max="14861" width="12.85546875" style="2" customWidth="1"/>
    <col min="14862" max="14864" width="11.5703125" style="2" customWidth="1"/>
    <col min="14865" max="14866" width="9.140625" style="2"/>
    <col min="14867" max="14867" width="10.640625" style="2" bestFit="1" customWidth="1"/>
    <col min="14868" max="15107" width="9.140625" style="2"/>
    <col min="15108" max="15108" width="15" style="2" customWidth="1"/>
    <col min="15109" max="15115" width="11.85546875" style="2" customWidth="1"/>
    <col min="15116" max="15116" width="12.2109375" style="2" customWidth="1"/>
    <col min="15117" max="15117" width="12.85546875" style="2" customWidth="1"/>
    <col min="15118" max="15120" width="11.5703125" style="2" customWidth="1"/>
    <col min="15121" max="15122" width="9.140625" style="2"/>
    <col min="15123" max="15123" width="10.640625" style="2" bestFit="1" customWidth="1"/>
    <col min="15124" max="15363" width="9.140625" style="2"/>
    <col min="15364" max="15364" width="15" style="2" customWidth="1"/>
    <col min="15365" max="15371" width="11.85546875" style="2" customWidth="1"/>
    <col min="15372" max="15372" width="12.2109375" style="2" customWidth="1"/>
    <col min="15373" max="15373" width="12.85546875" style="2" customWidth="1"/>
    <col min="15374" max="15376" width="11.5703125" style="2" customWidth="1"/>
    <col min="15377" max="15378" width="9.140625" style="2"/>
    <col min="15379" max="15379" width="10.640625" style="2" bestFit="1" customWidth="1"/>
    <col min="15380" max="15619" width="9.140625" style="2"/>
    <col min="15620" max="15620" width="15" style="2" customWidth="1"/>
    <col min="15621" max="15627" width="11.85546875" style="2" customWidth="1"/>
    <col min="15628" max="15628" width="12.2109375" style="2" customWidth="1"/>
    <col min="15629" max="15629" width="12.85546875" style="2" customWidth="1"/>
    <col min="15630" max="15632" width="11.5703125" style="2" customWidth="1"/>
    <col min="15633" max="15634" width="9.140625" style="2"/>
    <col min="15635" max="15635" width="10.640625" style="2" bestFit="1" customWidth="1"/>
    <col min="15636" max="15875" width="9.140625" style="2"/>
    <col min="15876" max="15876" width="15" style="2" customWidth="1"/>
    <col min="15877" max="15883" width="11.85546875" style="2" customWidth="1"/>
    <col min="15884" max="15884" width="12.2109375" style="2" customWidth="1"/>
    <col min="15885" max="15885" width="12.85546875" style="2" customWidth="1"/>
    <col min="15886" max="15888" width="11.5703125" style="2" customWidth="1"/>
    <col min="15889" max="15890" width="9.140625" style="2"/>
    <col min="15891" max="15891" width="10.640625" style="2" bestFit="1" customWidth="1"/>
    <col min="15892" max="16131" width="9.140625" style="2"/>
    <col min="16132" max="16132" width="15" style="2" customWidth="1"/>
    <col min="16133" max="16139" width="11.85546875" style="2" customWidth="1"/>
    <col min="16140" max="16140" width="12.2109375" style="2" customWidth="1"/>
    <col min="16141" max="16141" width="12.85546875" style="2" customWidth="1"/>
    <col min="16142" max="16144" width="11.5703125" style="2" customWidth="1"/>
    <col min="16145" max="16146" width="9.140625" style="2"/>
    <col min="16147" max="16147" width="10.640625" style="2" bestFit="1" customWidth="1"/>
    <col min="16148" max="16384" width="9.140625" style="2"/>
  </cols>
  <sheetData>
    <row r="1" spans="1:23" ht="64.150000000000006" x14ac:dyDescent="0.4">
      <c r="A1" s="35" t="s">
        <v>0</v>
      </c>
      <c r="B1" s="32" t="s">
        <v>44</v>
      </c>
      <c r="C1" s="36" t="s">
        <v>1</v>
      </c>
      <c r="D1" s="37" t="s">
        <v>2</v>
      </c>
      <c r="E1" s="37" t="s">
        <v>3</v>
      </c>
      <c r="F1" s="37" t="s">
        <v>4</v>
      </c>
      <c r="G1" s="37" t="s">
        <v>5</v>
      </c>
      <c r="H1" s="37" t="s">
        <v>6</v>
      </c>
      <c r="I1" s="38" t="s">
        <v>7</v>
      </c>
      <c r="J1" s="32" t="s">
        <v>44</v>
      </c>
      <c r="K1" s="50" t="s">
        <v>189</v>
      </c>
      <c r="L1" s="37" t="s">
        <v>190</v>
      </c>
      <c r="M1" s="37" t="s">
        <v>191</v>
      </c>
      <c r="N1" s="37" t="s">
        <v>192</v>
      </c>
      <c r="O1" s="37" t="s">
        <v>193</v>
      </c>
      <c r="P1" s="51" t="s">
        <v>13</v>
      </c>
      <c r="Q1" s="30" t="s">
        <v>67</v>
      </c>
      <c r="R1" s="20" t="s">
        <v>44</v>
      </c>
      <c r="S1" s="21" t="s">
        <v>45</v>
      </c>
      <c r="T1" s="22" t="s">
        <v>46</v>
      </c>
      <c r="U1" s="21" t="s">
        <v>47</v>
      </c>
      <c r="V1" s="22" t="s">
        <v>48</v>
      </c>
      <c r="W1" s="23" t="s">
        <v>65</v>
      </c>
    </row>
    <row r="2" spans="1:23" ht="14.25" x14ac:dyDescent="0.45">
      <c r="A2" s="39" t="s">
        <v>14</v>
      </c>
      <c r="B2" s="33" t="s">
        <v>54</v>
      </c>
      <c r="C2" s="3">
        <v>31</v>
      </c>
      <c r="D2" s="4">
        <v>55893.114999999991</v>
      </c>
      <c r="E2" s="4">
        <v>6806.813449999996</v>
      </c>
      <c r="F2" s="4">
        <v>48111</v>
      </c>
      <c r="G2" s="5">
        <f>E2/D2</f>
        <v>0.12178268199938395</v>
      </c>
      <c r="H2" s="6">
        <f>12*D2/F2</f>
        <v>13.941040094780817</v>
      </c>
      <c r="I2" s="40">
        <f>F2/F$12</f>
        <v>0.10557344212738243</v>
      </c>
      <c r="J2" s="33" t="s">
        <v>54</v>
      </c>
      <c r="K2" s="7">
        <v>26.453927291102357</v>
      </c>
      <c r="L2" s="7">
        <v>15.984418184918045</v>
      </c>
      <c r="M2" s="7">
        <v>18.842877187294722</v>
      </c>
      <c r="N2" s="7">
        <v>10.469509106184312</v>
      </c>
      <c r="O2" s="7">
        <v>12.383333333333336</v>
      </c>
      <c r="P2" s="25">
        <f t="shared" ref="P2:P11" si="0">100*H2/$M2</f>
        <v>73.985729229190696</v>
      </c>
      <c r="Q2">
        <f t="shared" ref="Q2:Q10" si="1">IFERROR(MATCH(B2,R$2:R$17,0),0)</f>
        <v>6</v>
      </c>
      <c r="R2" s="24" t="s">
        <v>49</v>
      </c>
      <c r="S2" s="3">
        <v>175</v>
      </c>
      <c r="T2" s="4">
        <v>3863.502</v>
      </c>
      <c r="U2" s="4">
        <v>578.41047000000003</v>
      </c>
      <c r="V2" s="4">
        <v>7141</v>
      </c>
      <c r="W2" s="25">
        <f>12*T2/V2</f>
        <v>6.4923713765579043</v>
      </c>
    </row>
    <row r="3" spans="1:23" ht="14.25" x14ac:dyDescent="0.45">
      <c r="A3" s="39" t="s">
        <v>15</v>
      </c>
      <c r="B3" s="33" t="s">
        <v>53</v>
      </c>
      <c r="C3" s="3">
        <v>48</v>
      </c>
      <c r="D3" s="4">
        <v>10369.732</v>
      </c>
      <c r="E3" s="4">
        <v>1303.3782199999989</v>
      </c>
      <c r="F3" s="4">
        <v>11484</v>
      </c>
      <c r="G3" s="5">
        <f t="shared" ref="G3:G12" si="2">E3/D3</f>
        <v>0.12569063694220825</v>
      </c>
      <c r="H3" s="6">
        <f t="shared" ref="H3:H12" si="3">12*D3/F3</f>
        <v>10.835665621734588</v>
      </c>
      <c r="I3" s="40">
        <f t="shared" ref="I3:I12" si="4">F3/F$12</f>
        <v>2.5200170634384234E-2</v>
      </c>
      <c r="J3" s="33" t="s">
        <v>53</v>
      </c>
      <c r="K3" s="7">
        <v>25.033737103853284</v>
      </c>
      <c r="L3" s="7">
        <v>14.06280893444521</v>
      </c>
      <c r="M3" s="7">
        <v>16.657223294730603</v>
      </c>
      <c r="N3" s="7">
        <v>10.970928169408074</v>
      </c>
      <c r="O3" s="7">
        <v>12.989999999999998</v>
      </c>
      <c r="P3" s="25">
        <f t="shared" si="0"/>
        <v>65.050851693645583</v>
      </c>
      <c r="Q3">
        <f t="shared" si="1"/>
        <v>5</v>
      </c>
      <c r="R3" s="24" t="s">
        <v>50</v>
      </c>
      <c r="S3" s="3">
        <v>358</v>
      </c>
      <c r="T3" s="4">
        <v>11643.422999999999</v>
      </c>
      <c r="U3" s="4">
        <v>1816.827019999999</v>
      </c>
      <c r="V3" s="4">
        <v>14212</v>
      </c>
      <c r="W3" s="25">
        <f t="shared" ref="W3:W16" si="5">12*T3/V3</f>
        <v>9.8312043343653244</v>
      </c>
    </row>
    <row r="4" spans="1:23" ht="14.25" x14ac:dyDescent="0.45">
      <c r="A4" s="39" t="s">
        <v>16</v>
      </c>
      <c r="B4" s="33" t="s">
        <v>50</v>
      </c>
      <c r="C4" s="3">
        <v>65</v>
      </c>
      <c r="D4" s="4">
        <v>11643.422999999999</v>
      </c>
      <c r="E4" s="4">
        <v>1816.827019999999</v>
      </c>
      <c r="F4" s="4">
        <v>14212</v>
      </c>
      <c r="G4" s="5">
        <f t="shared" si="2"/>
        <v>0.1560389088329093</v>
      </c>
      <c r="H4" s="6">
        <f t="shared" si="3"/>
        <v>9.8312043343653244</v>
      </c>
      <c r="I4" s="40">
        <f t="shared" si="4"/>
        <v>3.1186418064774356E-2</v>
      </c>
      <c r="J4" s="33" t="s">
        <v>50</v>
      </c>
      <c r="K4" s="7">
        <v>25.898819690418907</v>
      </c>
      <c r="L4" s="7">
        <v>14.434698890601235</v>
      </c>
      <c r="M4" s="7">
        <v>17.731205197282371</v>
      </c>
      <c r="N4" s="7">
        <v>11.464120799817673</v>
      </c>
      <c r="O4" s="7">
        <v>14.42</v>
      </c>
      <c r="P4" s="25">
        <f t="shared" si="0"/>
        <v>55.445776104785793</v>
      </c>
      <c r="Q4">
        <f t="shared" si="1"/>
        <v>2</v>
      </c>
      <c r="R4" s="24" t="s">
        <v>51</v>
      </c>
      <c r="S4" s="3">
        <v>277</v>
      </c>
      <c r="T4" s="4">
        <v>19622.879000000001</v>
      </c>
      <c r="U4" s="4">
        <v>2403.970060000001</v>
      </c>
      <c r="V4" s="4">
        <v>21104</v>
      </c>
      <c r="W4" s="25">
        <f t="shared" si="5"/>
        <v>11.157815959059894</v>
      </c>
    </row>
    <row r="5" spans="1:23" ht="14.25" x14ac:dyDescent="0.45">
      <c r="A5" s="39" t="s">
        <v>17</v>
      </c>
      <c r="B5" s="33" t="s">
        <v>49</v>
      </c>
      <c r="C5" s="3">
        <v>82</v>
      </c>
      <c r="D5" s="4">
        <v>3863.502</v>
      </c>
      <c r="E5" s="4">
        <v>578.41047000000003</v>
      </c>
      <c r="F5" s="4">
        <v>7141</v>
      </c>
      <c r="G5" s="5">
        <f t="shared" si="2"/>
        <v>0.1497114457298068</v>
      </c>
      <c r="H5" s="6">
        <f t="shared" si="3"/>
        <v>6.4923713765579043</v>
      </c>
      <c r="I5" s="40">
        <f t="shared" si="4"/>
        <v>1.5670012060269748E-2</v>
      </c>
      <c r="J5" s="33" t="s">
        <v>49</v>
      </c>
      <c r="K5" s="7">
        <v>24.361061653618304</v>
      </c>
      <c r="L5" s="7">
        <v>12.566393563321247</v>
      </c>
      <c r="M5" s="7">
        <v>15.400198465755929</v>
      </c>
      <c r="N5" s="7">
        <v>11.794668090297057</v>
      </c>
      <c r="O5" s="7">
        <v>16.470000000000002</v>
      </c>
      <c r="P5" s="25">
        <f t="shared" si="0"/>
        <v>42.157712389190444</v>
      </c>
      <c r="Q5">
        <f t="shared" si="1"/>
        <v>1</v>
      </c>
      <c r="R5" s="24" t="s">
        <v>52</v>
      </c>
      <c r="S5" s="3">
        <v>796</v>
      </c>
      <c r="T5" s="4">
        <v>94037.503000000026</v>
      </c>
      <c r="U5" s="4">
        <v>11464.925109999989</v>
      </c>
      <c r="V5" s="4">
        <v>107725</v>
      </c>
      <c r="W5" s="25">
        <f t="shared" si="5"/>
        <v>10.475284622882342</v>
      </c>
    </row>
    <row r="6" spans="1:23" ht="14.25" x14ac:dyDescent="0.45">
      <c r="A6" s="39" t="s">
        <v>18</v>
      </c>
      <c r="B6" s="33" t="s">
        <v>51</v>
      </c>
      <c r="C6" s="3">
        <v>99</v>
      </c>
      <c r="D6" s="4">
        <v>19622.879000000001</v>
      </c>
      <c r="E6" s="4">
        <v>2403.970060000001</v>
      </c>
      <c r="F6" s="4">
        <v>21104</v>
      </c>
      <c r="G6" s="5">
        <f t="shared" si="2"/>
        <v>0.12250852996647439</v>
      </c>
      <c r="H6" s="6">
        <f t="shared" si="3"/>
        <v>11.157815959059894</v>
      </c>
      <c r="I6" s="40">
        <f t="shared" si="4"/>
        <v>4.6310031440965245E-2</v>
      </c>
      <c r="J6" s="33" t="s">
        <v>51</v>
      </c>
      <c r="K6" s="7">
        <v>27.400067716305529</v>
      </c>
      <c r="L6" s="7">
        <v>17.546213793948748</v>
      </c>
      <c r="M6" s="7">
        <v>20.693538913982099</v>
      </c>
      <c r="N6" s="7">
        <v>9.8538539223567803</v>
      </c>
      <c r="O6" s="7">
        <v>11.81</v>
      </c>
      <c r="P6" s="25">
        <f t="shared" si="0"/>
        <v>53.919322380962306</v>
      </c>
      <c r="Q6">
        <f t="shared" si="1"/>
        <v>3</v>
      </c>
      <c r="R6" s="24" t="s">
        <v>53</v>
      </c>
      <c r="S6" s="3">
        <v>245</v>
      </c>
      <c r="T6" s="4">
        <v>10369.732</v>
      </c>
      <c r="U6" s="4">
        <v>1303.3782199999989</v>
      </c>
      <c r="V6" s="4">
        <v>11484</v>
      </c>
      <c r="W6" s="25">
        <f t="shared" si="5"/>
        <v>10.835665621734588</v>
      </c>
    </row>
    <row r="7" spans="1:23" ht="14.25" x14ac:dyDescent="0.45">
      <c r="A7" s="39" t="s">
        <v>19</v>
      </c>
      <c r="B7" s="33" t="s">
        <v>55</v>
      </c>
      <c r="C7" s="3">
        <v>116</v>
      </c>
      <c r="D7" s="4">
        <v>63390.904999999992</v>
      </c>
      <c r="E7" s="4">
        <v>7487.3674200000032</v>
      </c>
      <c r="F7" s="4">
        <v>82316</v>
      </c>
      <c r="G7" s="5">
        <f t="shared" si="2"/>
        <v>0.11811422190612367</v>
      </c>
      <c r="H7" s="6">
        <f t="shared" si="3"/>
        <v>9.2411057388600018</v>
      </c>
      <c r="I7" s="40">
        <f t="shared" si="4"/>
        <v>0.18063194409090669</v>
      </c>
      <c r="J7" s="33" t="s">
        <v>55</v>
      </c>
      <c r="K7" s="7">
        <v>26.111104984943754</v>
      </c>
      <c r="L7" s="7">
        <v>14.973197926263181</v>
      </c>
      <c r="M7" s="7">
        <v>17.575471928180452</v>
      </c>
      <c r="N7" s="7">
        <v>11.137907058680574</v>
      </c>
      <c r="O7" s="7">
        <v>13.426666666666669</v>
      </c>
      <c r="P7" s="25">
        <f t="shared" si="0"/>
        <v>52.579559607971859</v>
      </c>
      <c r="Q7">
        <f t="shared" si="1"/>
        <v>7</v>
      </c>
      <c r="R7" s="24" t="s">
        <v>54</v>
      </c>
      <c r="S7" s="3">
        <v>562</v>
      </c>
      <c r="T7" s="4">
        <v>55893.114999999991</v>
      </c>
      <c r="U7" s="4">
        <v>6806.813449999996</v>
      </c>
      <c r="V7" s="4">
        <v>48111</v>
      </c>
      <c r="W7" s="25">
        <f t="shared" si="5"/>
        <v>13.941040094780817</v>
      </c>
    </row>
    <row r="8" spans="1:23" ht="14.25" x14ac:dyDescent="0.45">
      <c r="A8" s="39" t="s">
        <v>20</v>
      </c>
      <c r="B8" s="33" t="s">
        <v>57</v>
      </c>
      <c r="C8" s="3">
        <v>133</v>
      </c>
      <c r="D8" s="4">
        <v>126242.80600000001</v>
      </c>
      <c r="E8" s="4">
        <v>15390.229079999981</v>
      </c>
      <c r="F8" s="4">
        <v>121658</v>
      </c>
      <c r="G8" s="5">
        <f t="shared" si="2"/>
        <v>0.12190975127723301</v>
      </c>
      <c r="H8" s="6">
        <f t="shared" si="3"/>
        <v>12.452232257640272</v>
      </c>
      <c r="I8" s="40">
        <f t="shared" si="4"/>
        <v>0.2669629361753672</v>
      </c>
      <c r="J8" s="33" t="s">
        <v>57</v>
      </c>
      <c r="K8" s="7">
        <v>27.147400560225712</v>
      </c>
      <c r="L8" s="7">
        <v>16.797548255168891</v>
      </c>
      <c r="M8" s="7">
        <v>19.800196154118808</v>
      </c>
      <c r="N8" s="7">
        <v>10.349852305056821</v>
      </c>
      <c r="O8" s="7">
        <v>12.089999999999998</v>
      </c>
      <c r="P8" s="25">
        <f t="shared" si="0"/>
        <v>62.889438875836468</v>
      </c>
      <c r="Q8">
        <f t="shared" si="1"/>
        <v>9</v>
      </c>
      <c r="R8" s="24" t="s">
        <v>55</v>
      </c>
      <c r="S8" s="3">
        <v>714</v>
      </c>
      <c r="T8" s="4">
        <v>63390.904999999992</v>
      </c>
      <c r="U8" s="4">
        <v>7487.3674200000032</v>
      </c>
      <c r="V8" s="4">
        <v>82316</v>
      </c>
      <c r="W8" s="25">
        <f t="shared" si="5"/>
        <v>9.2411057388600018</v>
      </c>
    </row>
    <row r="9" spans="1:23" ht="14.25" x14ac:dyDescent="0.45">
      <c r="A9" s="39" t="s">
        <v>21</v>
      </c>
      <c r="B9" s="33" t="s">
        <v>52</v>
      </c>
      <c r="C9" s="3">
        <v>150</v>
      </c>
      <c r="D9" s="4">
        <v>94037.503000000026</v>
      </c>
      <c r="E9" s="4">
        <v>11464.925109999989</v>
      </c>
      <c r="F9" s="4">
        <v>107725</v>
      </c>
      <c r="G9" s="5">
        <f t="shared" si="2"/>
        <v>0.12191864675522048</v>
      </c>
      <c r="H9" s="6">
        <f t="shared" si="3"/>
        <v>10.475284622882342</v>
      </c>
      <c r="I9" s="40">
        <f t="shared" si="4"/>
        <v>0.2363887479614282</v>
      </c>
      <c r="J9" s="33" t="s">
        <v>52</v>
      </c>
      <c r="K9" s="7">
        <v>26.63560644041516</v>
      </c>
      <c r="L9" s="7">
        <v>15.655540988053207</v>
      </c>
      <c r="M9" s="7">
        <v>18.458539177385017</v>
      </c>
      <c r="N9" s="7">
        <v>10.980065452361952</v>
      </c>
      <c r="O9" s="7">
        <v>12.830000000000002</v>
      </c>
      <c r="P9" s="25">
        <f t="shared" si="0"/>
        <v>56.750344771142139</v>
      </c>
      <c r="Q9">
        <f t="shared" si="1"/>
        <v>4</v>
      </c>
      <c r="R9" s="24" t="s">
        <v>56</v>
      </c>
      <c r="S9" s="3">
        <v>163</v>
      </c>
      <c r="T9" s="4">
        <v>12407.261</v>
      </c>
      <c r="U9" s="4">
        <v>1542.0113199999996</v>
      </c>
      <c r="V9" s="4">
        <v>11706</v>
      </c>
      <c r="W9" s="25">
        <f t="shared" si="5"/>
        <v>12.718873398257305</v>
      </c>
    </row>
    <row r="10" spans="1:23" ht="14.25" x14ac:dyDescent="0.45">
      <c r="A10" s="39" t="s">
        <v>22</v>
      </c>
      <c r="B10" s="33" t="s">
        <v>61</v>
      </c>
      <c r="C10" s="3">
        <v>167</v>
      </c>
      <c r="D10" s="4">
        <v>2218.1790000000001</v>
      </c>
      <c r="E10" s="4">
        <v>273.2685699999999</v>
      </c>
      <c r="F10" s="4">
        <v>2780</v>
      </c>
      <c r="G10" s="5">
        <f t="shared" si="2"/>
        <v>0.12319500364938983</v>
      </c>
      <c r="H10" s="6">
        <f t="shared" si="3"/>
        <v>9.5748733812949638</v>
      </c>
      <c r="I10" s="40">
        <f t="shared" si="4"/>
        <v>6.1003547861013729E-3</v>
      </c>
      <c r="J10" s="33" t="s">
        <v>61</v>
      </c>
      <c r="K10" s="7">
        <v>24.607488406640901</v>
      </c>
      <c r="L10" s="7">
        <v>14.484414004731979</v>
      </c>
      <c r="M10" s="7">
        <v>17.114147543891846</v>
      </c>
      <c r="N10" s="7">
        <v>10.123074401908921</v>
      </c>
      <c r="O10" s="7">
        <v>13.03</v>
      </c>
      <c r="P10" s="25">
        <f t="shared" si="0"/>
        <v>55.947124194989776</v>
      </c>
      <c r="Q10">
        <f t="shared" si="1"/>
        <v>13</v>
      </c>
      <c r="R10" s="24" t="s">
        <v>57</v>
      </c>
      <c r="S10" s="3">
        <v>862</v>
      </c>
      <c r="T10" s="4">
        <v>126242.80600000001</v>
      </c>
      <c r="U10" s="4">
        <v>15390.229079999981</v>
      </c>
      <c r="V10" s="4">
        <v>121658</v>
      </c>
      <c r="W10" s="25">
        <f t="shared" si="5"/>
        <v>12.452232257640272</v>
      </c>
    </row>
    <row r="11" spans="1:23" ht="14.65" thickBot="1" x14ac:dyDescent="0.5">
      <c r="A11" s="39" t="s">
        <v>23</v>
      </c>
      <c r="B11" s="1"/>
      <c r="C11" s="3"/>
      <c r="D11" s="8">
        <f>SUM(D2:D10)</f>
        <v>387282.04399999999</v>
      </c>
      <c r="E11" s="8">
        <f t="shared" ref="E11:F11" si="6">SUM(E2:E10)</f>
        <v>47525.189399999967</v>
      </c>
      <c r="F11" s="8">
        <f t="shared" si="6"/>
        <v>416531</v>
      </c>
      <c r="G11" s="5">
        <f t="shared" si="2"/>
        <v>0.12271467303038704</v>
      </c>
      <c r="H11" s="6">
        <f t="shared" si="3"/>
        <v>11.157355702216641</v>
      </c>
      <c r="I11" s="40">
        <f t="shared" si="4"/>
        <v>0.91402405734157943</v>
      </c>
      <c r="J11" s="52" t="s">
        <v>68</v>
      </c>
      <c r="K11" s="7">
        <f>SUMPRODUCT($I2:$I10,K2:K10)/$I11</f>
        <v>26.577348205673204</v>
      </c>
      <c r="L11" s="7">
        <f>SUMPRODUCT($I2:$I10,L2:L10)/$I11</f>
        <v>15.841680941084723</v>
      </c>
      <c r="M11" s="7">
        <f>SUMPRODUCT($I2:$I10,M2:M10)/$I11</f>
        <v>18.697635089433323</v>
      </c>
      <c r="N11" s="7">
        <f>SUMPRODUCT($I2:$I10,N2:N10)/$I11</f>
        <v>10.73566726458848</v>
      </c>
      <c r="O11" s="7">
        <f>SUMPRODUCT($I2:$I10,O2:O10)/$I11</f>
        <v>12.750909592163209</v>
      </c>
      <c r="P11" s="7">
        <f t="shared" si="0"/>
        <v>59.672550292320373</v>
      </c>
      <c r="Q11">
        <f t="shared" ref="Q11:Q17" si="7">IFERROR(MATCH(Y11,R$2:R$17,0),0)</f>
        <v>0</v>
      </c>
      <c r="R11" s="24" t="s">
        <v>58</v>
      </c>
      <c r="S11" s="3">
        <v>204</v>
      </c>
      <c r="T11" s="4">
        <v>12391.608999999997</v>
      </c>
      <c r="U11" s="4">
        <v>1509.2002899999998</v>
      </c>
      <c r="V11" s="4">
        <v>16177</v>
      </c>
      <c r="W11" s="25">
        <f t="shared" si="5"/>
        <v>9.1920200284354312</v>
      </c>
    </row>
    <row r="12" spans="1:23" ht="14.65" thickBot="1" x14ac:dyDescent="0.5">
      <c r="A12" s="39" t="s">
        <v>24</v>
      </c>
      <c r="B12" s="1"/>
      <c r="C12" s="3"/>
      <c r="D12" s="8">
        <v>421185.55499999999</v>
      </c>
      <c r="E12" s="8">
        <v>51752.235077339421</v>
      </c>
      <c r="F12" s="8">
        <v>455711.2</v>
      </c>
      <c r="G12" s="41">
        <f t="shared" si="2"/>
        <v>0.12287276822050419</v>
      </c>
      <c r="H12" s="42">
        <f t="shared" si="3"/>
        <v>11.090854602651856</v>
      </c>
      <c r="I12" s="43">
        <f t="shared" si="4"/>
        <v>1</v>
      </c>
      <c r="J12" s="52" t="s">
        <v>69</v>
      </c>
      <c r="K12" s="12">
        <f t="shared" ref="K12:P12" si="8">AVERAGE(K2:K10)</f>
        <v>25.961023760835989</v>
      </c>
      <c r="L12" s="12">
        <f t="shared" si="8"/>
        <v>15.167248282383529</v>
      </c>
      <c r="M12" s="12">
        <f t="shared" si="8"/>
        <v>18.030377540291315</v>
      </c>
      <c r="N12" s="12">
        <f t="shared" si="8"/>
        <v>10.793775478452462</v>
      </c>
      <c r="O12" s="12">
        <f t="shared" si="8"/>
        <v>13.272222222222222</v>
      </c>
      <c r="P12" s="12">
        <f t="shared" si="8"/>
        <v>57.636206583079442</v>
      </c>
      <c r="Q12">
        <f t="shared" si="7"/>
        <v>0</v>
      </c>
      <c r="R12" s="24" t="s">
        <v>59</v>
      </c>
      <c r="S12" s="3">
        <v>99</v>
      </c>
      <c r="T12" s="4">
        <v>5807.8820000000005</v>
      </c>
      <c r="U12" s="4">
        <v>730.27722000000006</v>
      </c>
      <c r="V12" s="4">
        <v>7548</v>
      </c>
      <c r="W12" s="25">
        <f t="shared" si="5"/>
        <v>9.233516693163752</v>
      </c>
    </row>
    <row r="13" spans="1:23" ht="13.5" thickBot="1" x14ac:dyDescent="0.45">
      <c r="A13" s="44" t="s">
        <v>25</v>
      </c>
      <c r="B13" s="45"/>
      <c r="C13" s="46"/>
      <c r="D13" s="47"/>
      <c r="E13" s="47"/>
      <c r="F13" s="48"/>
      <c r="G13" s="47"/>
      <c r="H13" s="34">
        <v>9.7280570856725426</v>
      </c>
      <c r="I13" s="49"/>
      <c r="J13" s="47"/>
      <c r="Q13">
        <f t="shared" si="7"/>
        <v>0</v>
      </c>
      <c r="R13" s="24" t="s">
        <v>60</v>
      </c>
      <c r="S13" s="3">
        <v>14</v>
      </c>
      <c r="T13" s="4">
        <v>612.64099999999996</v>
      </c>
      <c r="U13" s="4">
        <v>105.68098000000001</v>
      </c>
      <c r="V13" s="4">
        <v>1099</v>
      </c>
      <c r="W13" s="25">
        <f t="shared" si="5"/>
        <v>6.6894376706096441</v>
      </c>
    </row>
    <row r="14" spans="1:23" ht="13.15" x14ac:dyDescent="0.4">
      <c r="A14" s="11" t="s">
        <v>26</v>
      </c>
      <c r="F14" s="13"/>
      <c r="H14" s="13"/>
      <c r="O14" s="10"/>
      <c r="Q14">
        <f t="shared" si="7"/>
        <v>0</v>
      </c>
      <c r="R14" s="24" t="s">
        <v>61</v>
      </c>
      <c r="S14" s="3">
        <v>55</v>
      </c>
      <c r="T14" s="4">
        <v>2218.1790000000001</v>
      </c>
      <c r="U14" s="4">
        <v>273.2685699999999</v>
      </c>
      <c r="V14" s="4">
        <v>2780</v>
      </c>
      <c r="W14" s="25">
        <f t="shared" si="5"/>
        <v>9.5748733812949638</v>
      </c>
    </row>
    <row r="15" spans="1:23" ht="13.15" x14ac:dyDescent="0.4">
      <c r="A15" s="11" t="s">
        <v>27</v>
      </c>
      <c r="F15" s="13"/>
      <c r="H15" s="13"/>
      <c r="K15" s="10" t="s">
        <v>28</v>
      </c>
      <c r="M15" s="10"/>
      <c r="O15" s="10"/>
      <c r="Q15">
        <f t="shared" si="7"/>
        <v>0</v>
      </c>
      <c r="R15" s="24" t="s">
        <v>62</v>
      </c>
      <c r="S15" s="3">
        <v>27</v>
      </c>
      <c r="T15" s="4">
        <v>2402.6219999999998</v>
      </c>
      <c r="U15" s="4">
        <v>299.01464000000004</v>
      </c>
      <c r="V15" s="4">
        <v>2281</v>
      </c>
      <c r="W15" s="25">
        <f t="shared" si="5"/>
        <v>12.639835160017537</v>
      </c>
    </row>
    <row r="16" spans="1:23" ht="13.15" x14ac:dyDescent="0.4">
      <c r="A16" s="14" t="s">
        <v>29</v>
      </c>
      <c r="B16" s="31"/>
      <c r="L16" s="10"/>
      <c r="M16" s="15">
        <f>H11/M11</f>
        <v>0.5967255029232037</v>
      </c>
      <c r="N16" s="10" t="s">
        <v>30</v>
      </c>
      <c r="Q16">
        <f t="shared" si="7"/>
        <v>0</v>
      </c>
      <c r="R16" s="24" t="s">
        <v>63</v>
      </c>
      <c r="S16" s="3">
        <v>5</v>
      </c>
      <c r="T16" s="4">
        <v>281.45600000000002</v>
      </c>
      <c r="U16" s="4">
        <v>40.854427339448321</v>
      </c>
      <c r="V16" s="4">
        <v>367.20000000000005</v>
      </c>
      <c r="W16" s="25">
        <f t="shared" si="5"/>
        <v>9.1979084967320262</v>
      </c>
    </row>
    <row r="17" spans="1:23" ht="13.15" x14ac:dyDescent="0.4">
      <c r="A17" s="11" t="s">
        <v>31</v>
      </c>
      <c r="C17" s="2" t="s">
        <v>32</v>
      </c>
      <c r="M17" s="15">
        <f>H13/M12</f>
        <v>0.53953707092011161</v>
      </c>
      <c r="N17" s="10" t="s">
        <v>33</v>
      </c>
      <c r="Q17">
        <f t="shared" si="7"/>
        <v>0</v>
      </c>
      <c r="R17" s="24" t="s">
        <v>64</v>
      </c>
      <c r="S17" s="3">
        <v>2</v>
      </c>
      <c r="T17" s="4">
        <v>0.04</v>
      </c>
      <c r="U17" s="4">
        <v>6.8000000000000005E-3</v>
      </c>
      <c r="V17" s="4">
        <v>2</v>
      </c>
      <c r="W17" s="9"/>
    </row>
    <row r="18" spans="1:23" ht="13.5" thickBot="1" x14ac:dyDescent="0.45">
      <c r="A18" s="11" t="s">
        <v>34</v>
      </c>
      <c r="C18" s="2" t="s">
        <v>35</v>
      </c>
      <c r="R18" s="26" t="s">
        <v>66</v>
      </c>
      <c r="S18" s="27">
        <f>SUM(S2:S17)</f>
        <v>4558</v>
      </c>
      <c r="T18" s="28">
        <f>SUM(T2:T17)</f>
        <v>421185.55499999999</v>
      </c>
      <c r="U18" s="28">
        <f>SUM(U2:U17)</f>
        <v>51752.235077339421</v>
      </c>
      <c r="V18" s="28">
        <f>SUM(V2:V17)</f>
        <v>455711.2</v>
      </c>
      <c r="W18" s="29">
        <f t="shared" ref="W18" si="9">12*T18/V18</f>
        <v>11.090854602651856</v>
      </c>
    </row>
    <row r="19" spans="1:23" x14ac:dyDescent="0.35">
      <c r="A19" s="11" t="s">
        <v>36</v>
      </c>
      <c r="C19" s="2" t="s">
        <v>37</v>
      </c>
      <c r="J19" s="2" t="s">
        <v>194</v>
      </c>
      <c r="K19" s="10">
        <f>K11-summary_by_COUNTY_for2021!K11</f>
        <v>1.0138955189442171</v>
      </c>
      <c r="L19" s="10">
        <f>L11-summary_by_COUNTY_for2021!L11</f>
        <v>-0.63603516215580846</v>
      </c>
      <c r="M19" s="10">
        <f>M11-summary_by_COUNTY_for2021!M11</f>
        <v>-0.75130717655079593</v>
      </c>
      <c r="N19" s="10">
        <f>N11-summary_by_COUNTY_for2021!N11</f>
        <v>1.6499306811000274</v>
      </c>
      <c r="O19" s="10">
        <f>O11-summary_by_COUNTY_for2021!O11</f>
        <v>-4.5321721672576611</v>
      </c>
    </row>
    <row r="20" spans="1:23" x14ac:dyDescent="0.35">
      <c r="A20" s="11" t="s">
        <v>38</v>
      </c>
      <c r="C20" s="2" t="s">
        <v>39</v>
      </c>
      <c r="K20" s="10">
        <f>K12-summary_by_COUNTY_for2021!K12</f>
        <v>1.0776665540336019</v>
      </c>
      <c r="L20" s="10">
        <f>L12-summary_by_COUNTY_for2021!L12</f>
        <v>-0.32937851829184517</v>
      </c>
      <c r="M20" s="10">
        <f>M12-summary_by_COUNTY_for2021!M12</f>
        <v>-0.3895781721988385</v>
      </c>
      <c r="N20" s="10">
        <f>N12-summary_by_COUNTY_for2021!N12</f>
        <v>1.4070450723254506</v>
      </c>
      <c r="O20" s="10">
        <f>O12-summary_by_COUNTY_for2021!O12</f>
        <v>-5.6705555555555556</v>
      </c>
    </row>
    <row r="21" spans="1:23" x14ac:dyDescent="0.35">
      <c r="A21" s="11" t="s">
        <v>40</v>
      </c>
      <c r="C21" s="2" t="s">
        <v>41</v>
      </c>
    </row>
    <row r="22" spans="1:23" x14ac:dyDescent="0.35">
      <c r="A22" s="11" t="s">
        <v>42</v>
      </c>
      <c r="C22" s="2" t="s">
        <v>43</v>
      </c>
    </row>
    <row r="23" spans="1:23" x14ac:dyDescent="0.35">
      <c r="A23" s="11"/>
    </row>
    <row r="24" spans="1:23" ht="13.15" x14ac:dyDescent="0.4">
      <c r="D24" s="16"/>
      <c r="E24" s="16"/>
      <c r="F24" s="16"/>
      <c r="G24" s="17"/>
      <c r="H24" s="17"/>
      <c r="I24" s="18"/>
      <c r="J24" s="18"/>
      <c r="M24"/>
      <c r="N24"/>
      <c r="O24"/>
      <c r="P24"/>
    </row>
    <row r="25" spans="1:23" ht="13.15" x14ac:dyDescent="0.4">
      <c r="D25" s="16"/>
      <c r="E25" s="16"/>
      <c r="F25" s="16"/>
      <c r="G25" s="17"/>
      <c r="H25" s="17"/>
      <c r="I25" s="18"/>
      <c r="J25" s="18"/>
      <c r="M25"/>
      <c r="N25"/>
      <c r="O25"/>
      <c r="P25"/>
    </row>
    <row r="26" spans="1:23" ht="13.15" x14ac:dyDescent="0.4">
      <c r="D26" s="16"/>
      <c r="E26" s="16"/>
      <c r="F26" s="16"/>
      <c r="G26" s="17"/>
      <c r="H26" s="17"/>
      <c r="I26" s="18"/>
      <c r="J26" s="18"/>
      <c r="M26"/>
      <c r="N26"/>
      <c r="O26"/>
      <c r="P26"/>
    </row>
    <row r="27" spans="1:23" ht="13.15" x14ac:dyDescent="0.4">
      <c r="D27" s="16"/>
      <c r="E27" s="16"/>
      <c r="F27" s="16"/>
      <c r="G27" s="17"/>
      <c r="H27" s="17"/>
      <c r="I27" s="18"/>
      <c r="J27" s="18"/>
      <c r="M27"/>
      <c r="N27"/>
      <c r="O27"/>
      <c r="P27"/>
    </row>
    <row r="28" spans="1:23" ht="13.15" x14ac:dyDescent="0.4">
      <c r="D28" s="16"/>
      <c r="E28" s="16"/>
      <c r="F28" s="16"/>
      <c r="G28" s="17"/>
      <c r="H28" s="17"/>
      <c r="I28" s="18"/>
      <c r="J28" s="18"/>
      <c r="M28"/>
      <c r="N28"/>
      <c r="O28"/>
      <c r="P28"/>
    </row>
    <row r="29" spans="1:23" ht="13.15" x14ac:dyDescent="0.4">
      <c r="D29" s="16"/>
      <c r="E29" s="16"/>
      <c r="F29" s="16"/>
      <c r="G29" s="17"/>
      <c r="H29" s="17"/>
      <c r="I29" s="18"/>
      <c r="J29" s="18"/>
      <c r="M29"/>
      <c r="N29"/>
      <c r="O29"/>
      <c r="P29"/>
    </row>
    <row r="30" spans="1:23" ht="13.15" x14ac:dyDescent="0.4">
      <c r="D30" s="16"/>
      <c r="E30" s="16"/>
      <c r="F30" s="16"/>
      <c r="G30" s="17"/>
      <c r="H30" s="17"/>
      <c r="I30" s="18"/>
      <c r="J30" s="18"/>
      <c r="M30"/>
      <c r="N30"/>
      <c r="O30"/>
      <c r="P30"/>
    </row>
    <row r="31" spans="1:23" ht="13.15" x14ac:dyDescent="0.4">
      <c r="D31" s="16"/>
      <c r="E31" s="16"/>
      <c r="F31" s="16"/>
      <c r="O31" s="19"/>
      <c r="P31" s="19"/>
    </row>
    <row r="32" spans="1:23" x14ac:dyDescent="0.35">
      <c r="D32" s="16"/>
      <c r="E32" s="16"/>
      <c r="F32" s="16"/>
      <c r="O32" s="16"/>
      <c r="P32" s="16"/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9424D-CECF-4AD2-84E8-201CE5D00C85}">
  <sheetPr codeName="Sheet32">
    <pageSetUpPr fitToPage="1"/>
  </sheetPr>
  <dimension ref="A1:W32"/>
  <sheetViews>
    <sheetView topLeftCell="H1" workbookViewId="0">
      <selection activeCell="O2" sqref="O2:O10"/>
    </sheetView>
  </sheetViews>
  <sheetFormatPr defaultRowHeight="12.75" x14ac:dyDescent="0.35"/>
  <cols>
    <col min="1" max="1" width="15" style="2" customWidth="1"/>
    <col min="2" max="2" width="5.35546875" style="2" customWidth="1"/>
    <col min="3" max="3" width="7.85546875" style="2" customWidth="1"/>
    <col min="4" max="10" width="11.85546875" style="2" customWidth="1"/>
    <col min="11" max="11" width="12.2109375" style="2" customWidth="1"/>
    <col min="12" max="12" width="12.85546875" style="2" customWidth="1"/>
    <col min="13" max="16" width="11.5703125" style="2" customWidth="1"/>
    <col min="17" max="17" width="6.0703125" style="2" bestFit="1" customWidth="1"/>
    <col min="18" max="18" width="9.140625" style="2"/>
    <col min="19" max="19" width="10.640625" style="2" bestFit="1" customWidth="1"/>
    <col min="20" max="259" width="9.140625" style="2"/>
    <col min="260" max="260" width="15" style="2" customWidth="1"/>
    <col min="261" max="267" width="11.85546875" style="2" customWidth="1"/>
    <col min="268" max="268" width="12.2109375" style="2" customWidth="1"/>
    <col min="269" max="269" width="12.85546875" style="2" customWidth="1"/>
    <col min="270" max="272" width="11.5703125" style="2" customWidth="1"/>
    <col min="273" max="274" width="9.140625" style="2"/>
    <col min="275" max="275" width="10.640625" style="2" bestFit="1" customWidth="1"/>
    <col min="276" max="515" width="9.140625" style="2"/>
    <col min="516" max="516" width="15" style="2" customWidth="1"/>
    <col min="517" max="523" width="11.85546875" style="2" customWidth="1"/>
    <col min="524" max="524" width="12.2109375" style="2" customWidth="1"/>
    <col min="525" max="525" width="12.85546875" style="2" customWidth="1"/>
    <col min="526" max="528" width="11.5703125" style="2" customWidth="1"/>
    <col min="529" max="530" width="9.140625" style="2"/>
    <col min="531" max="531" width="10.640625" style="2" bestFit="1" customWidth="1"/>
    <col min="532" max="771" width="9.140625" style="2"/>
    <col min="772" max="772" width="15" style="2" customWidth="1"/>
    <col min="773" max="779" width="11.85546875" style="2" customWidth="1"/>
    <col min="780" max="780" width="12.2109375" style="2" customWidth="1"/>
    <col min="781" max="781" width="12.85546875" style="2" customWidth="1"/>
    <col min="782" max="784" width="11.5703125" style="2" customWidth="1"/>
    <col min="785" max="786" width="9.140625" style="2"/>
    <col min="787" max="787" width="10.640625" style="2" bestFit="1" customWidth="1"/>
    <col min="788" max="1027" width="9.140625" style="2"/>
    <col min="1028" max="1028" width="15" style="2" customWidth="1"/>
    <col min="1029" max="1035" width="11.85546875" style="2" customWidth="1"/>
    <col min="1036" max="1036" width="12.2109375" style="2" customWidth="1"/>
    <col min="1037" max="1037" width="12.85546875" style="2" customWidth="1"/>
    <col min="1038" max="1040" width="11.5703125" style="2" customWidth="1"/>
    <col min="1041" max="1042" width="9.140625" style="2"/>
    <col min="1043" max="1043" width="10.640625" style="2" bestFit="1" customWidth="1"/>
    <col min="1044" max="1283" width="9.140625" style="2"/>
    <col min="1284" max="1284" width="15" style="2" customWidth="1"/>
    <col min="1285" max="1291" width="11.85546875" style="2" customWidth="1"/>
    <col min="1292" max="1292" width="12.2109375" style="2" customWidth="1"/>
    <col min="1293" max="1293" width="12.85546875" style="2" customWidth="1"/>
    <col min="1294" max="1296" width="11.5703125" style="2" customWidth="1"/>
    <col min="1297" max="1298" width="9.140625" style="2"/>
    <col min="1299" max="1299" width="10.640625" style="2" bestFit="1" customWidth="1"/>
    <col min="1300" max="1539" width="9.140625" style="2"/>
    <col min="1540" max="1540" width="15" style="2" customWidth="1"/>
    <col min="1541" max="1547" width="11.85546875" style="2" customWidth="1"/>
    <col min="1548" max="1548" width="12.2109375" style="2" customWidth="1"/>
    <col min="1549" max="1549" width="12.85546875" style="2" customWidth="1"/>
    <col min="1550" max="1552" width="11.5703125" style="2" customWidth="1"/>
    <col min="1553" max="1554" width="9.140625" style="2"/>
    <col min="1555" max="1555" width="10.640625" style="2" bestFit="1" customWidth="1"/>
    <col min="1556" max="1795" width="9.140625" style="2"/>
    <col min="1796" max="1796" width="15" style="2" customWidth="1"/>
    <col min="1797" max="1803" width="11.85546875" style="2" customWidth="1"/>
    <col min="1804" max="1804" width="12.2109375" style="2" customWidth="1"/>
    <col min="1805" max="1805" width="12.85546875" style="2" customWidth="1"/>
    <col min="1806" max="1808" width="11.5703125" style="2" customWidth="1"/>
    <col min="1809" max="1810" width="9.140625" style="2"/>
    <col min="1811" max="1811" width="10.640625" style="2" bestFit="1" customWidth="1"/>
    <col min="1812" max="2051" width="9.140625" style="2"/>
    <col min="2052" max="2052" width="15" style="2" customWidth="1"/>
    <col min="2053" max="2059" width="11.85546875" style="2" customWidth="1"/>
    <col min="2060" max="2060" width="12.2109375" style="2" customWidth="1"/>
    <col min="2061" max="2061" width="12.85546875" style="2" customWidth="1"/>
    <col min="2062" max="2064" width="11.5703125" style="2" customWidth="1"/>
    <col min="2065" max="2066" width="9.140625" style="2"/>
    <col min="2067" max="2067" width="10.640625" style="2" bestFit="1" customWidth="1"/>
    <col min="2068" max="2307" width="9.140625" style="2"/>
    <col min="2308" max="2308" width="15" style="2" customWidth="1"/>
    <col min="2309" max="2315" width="11.85546875" style="2" customWidth="1"/>
    <col min="2316" max="2316" width="12.2109375" style="2" customWidth="1"/>
    <col min="2317" max="2317" width="12.85546875" style="2" customWidth="1"/>
    <col min="2318" max="2320" width="11.5703125" style="2" customWidth="1"/>
    <col min="2321" max="2322" width="9.140625" style="2"/>
    <col min="2323" max="2323" width="10.640625" style="2" bestFit="1" customWidth="1"/>
    <col min="2324" max="2563" width="9.140625" style="2"/>
    <col min="2564" max="2564" width="15" style="2" customWidth="1"/>
    <col min="2565" max="2571" width="11.85546875" style="2" customWidth="1"/>
    <col min="2572" max="2572" width="12.2109375" style="2" customWidth="1"/>
    <col min="2573" max="2573" width="12.85546875" style="2" customWidth="1"/>
    <col min="2574" max="2576" width="11.5703125" style="2" customWidth="1"/>
    <col min="2577" max="2578" width="9.140625" style="2"/>
    <col min="2579" max="2579" width="10.640625" style="2" bestFit="1" customWidth="1"/>
    <col min="2580" max="2819" width="9.140625" style="2"/>
    <col min="2820" max="2820" width="15" style="2" customWidth="1"/>
    <col min="2821" max="2827" width="11.85546875" style="2" customWidth="1"/>
    <col min="2828" max="2828" width="12.2109375" style="2" customWidth="1"/>
    <col min="2829" max="2829" width="12.85546875" style="2" customWidth="1"/>
    <col min="2830" max="2832" width="11.5703125" style="2" customWidth="1"/>
    <col min="2833" max="2834" width="9.140625" style="2"/>
    <col min="2835" max="2835" width="10.640625" style="2" bestFit="1" customWidth="1"/>
    <col min="2836" max="3075" width="9.140625" style="2"/>
    <col min="3076" max="3076" width="15" style="2" customWidth="1"/>
    <col min="3077" max="3083" width="11.85546875" style="2" customWidth="1"/>
    <col min="3084" max="3084" width="12.2109375" style="2" customWidth="1"/>
    <col min="3085" max="3085" width="12.85546875" style="2" customWidth="1"/>
    <col min="3086" max="3088" width="11.5703125" style="2" customWidth="1"/>
    <col min="3089" max="3090" width="9.140625" style="2"/>
    <col min="3091" max="3091" width="10.640625" style="2" bestFit="1" customWidth="1"/>
    <col min="3092" max="3331" width="9.140625" style="2"/>
    <col min="3332" max="3332" width="15" style="2" customWidth="1"/>
    <col min="3333" max="3339" width="11.85546875" style="2" customWidth="1"/>
    <col min="3340" max="3340" width="12.2109375" style="2" customWidth="1"/>
    <col min="3341" max="3341" width="12.85546875" style="2" customWidth="1"/>
    <col min="3342" max="3344" width="11.5703125" style="2" customWidth="1"/>
    <col min="3345" max="3346" width="9.140625" style="2"/>
    <col min="3347" max="3347" width="10.640625" style="2" bestFit="1" customWidth="1"/>
    <col min="3348" max="3587" width="9.140625" style="2"/>
    <col min="3588" max="3588" width="15" style="2" customWidth="1"/>
    <col min="3589" max="3595" width="11.85546875" style="2" customWidth="1"/>
    <col min="3596" max="3596" width="12.2109375" style="2" customWidth="1"/>
    <col min="3597" max="3597" width="12.85546875" style="2" customWidth="1"/>
    <col min="3598" max="3600" width="11.5703125" style="2" customWidth="1"/>
    <col min="3601" max="3602" width="9.140625" style="2"/>
    <col min="3603" max="3603" width="10.640625" style="2" bestFit="1" customWidth="1"/>
    <col min="3604" max="3843" width="9.140625" style="2"/>
    <col min="3844" max="3844" width="15" style="2" customWidth="1"/>
    <col min="3845" max="3851" width="11.85546875" style="2" customWidth="1"/>
    <col min="3852" max="3852" width="12.2109375" style="2" customWidth="1"/>
    <col min="3853" max="3853" width="12.85546875" style="2" customWidth="1"/>
    <col min="3854" max="3856" width="11.5703125" style="2" customWidth="1"/>
    <col min="3857" max="3858" width="9.140625" style="2"/>
    <col min="3859" max="3859" width="10.640625" style="2" bestFit="1" customWidth="1"/>
    <col min="3860" max="4099" width="9.140625" style="2"/>
    <col min="4100" max="4100" width="15" style="2" customWidth="1"/>
    <col min="4101" max="4107" width="11.85546875" style="2" customWidth="1"/>
    <col min="4108" max="4108" width="12.2109375" style="2" customWidth="1"/>
    <col min="4109" max="4109" width="12.85546875" style="2" customWidth="1"/>
    <col min="4110" max="4112" width="11.5703125" style="2" customWidth="1"/>
    <col min="4113" max="4114" width="9.140625" style="2"/>
    <col min="4115" max="4115" width="10.640625" style="2" bestFit="1" customWidth="1"/>
    <col min="4116" max="4355" width="9.140625" style="2"/>
    <col min="4356" max="4356" width="15" style="2" customWidth="1"/>
    <col min="4357" max="4363" width="11.85546875" style="2" customWidth="1"/>
    <col min="4364" max="4364" width="12.2109375" style="2" customWidth="1"/>
    <col min="4365" max="4365" width="12.85546875" style="2" customWidth="1"/>
    <col min="4366" max="4368" width="11.5703125" style="2" customWidth="1"/>
    <col min="4369" max="4370" width="9.140625" style="2"/>
    <col min="4371" max="4371" width="10.640625" style="2" bestFit="1" customWidth="1"/>
    <col min="4372" max="4611" width="9.140625" style="2"/>
    <col min="4612" max="4612" width="15" style="2" customWidth="1"/>
    <col min="4613" max="4619" width="11.85546875" style="2" customWidth="1"/>
    <col min="4620" max="4620" width="12.2109375" style="2" customWidth="1"/>
    <col min="4621" max="4621" width="12.85546875" style="2" customWidth="1"/>
    <col min="4622" max="4624" width="11.5703125" style="2" customWidth="1"/>
    <col min="4625" max="4626" width="9.140625" style="2"/>
    <col min="4627" max="4627" width="10.640625" style="2" bestFit="1" customWidth="1"/>
    <col min="4628" max="4867" width="9.140625" style="2"/>
    <col min="4868" max="4868" width="15" style="2" customWidth="1"/>
    <col min="4869" max="4875" width="11.85546875" style="2" customWidth="1"/>
    <col min="4876" max="4876" width="12.2109375" style="2" customWidth="1"/>
    <col min="4877" max="4877" width="12.85546875" style="2" customWidth="1"/>
    <col min="4878" max="4880" width="11.5703125" style="2" customWidth="1"/>
    <col min="4881" max="4882" width="9.140625" style="2"/>
    <col min="4883" max="4883" width="10.640625" style="2" bestFit="1" customWidth="1"/>
    <col min="4884" max="5123" width="9.140625" style="2"/>
    <col min="5124" max="5124" width="15" style="2" customWidth="1"/>
    <col min="5125" max="5131" width="11.85546875" style="2" customWidth="1"/>
    <col min="5132" max="5132" width="12.2109375" style="2" customWidth="1"/>
    <col min="5133" max="5133" width="12.85546875" style="2" customWidth="1"/>
    <col min="5134" max="5136" width="11.5703125" style="2" customWidth="1"/>
    <col min="5137" max="5138" width="9.140625" style="2"/>
    <col min="5139" max="5139" width="10.640625" style="2" bestFit="1" customWidth="1"/>
    <col min="5140" max="5379" width="9.140625" style="2"/>
    <col min="5380" max="5380" width="15" style="2" customWidth="1"/>
    <col min="5381" max="5387" width="11.85546875" style="2" customWidth="1"/>
    <col min="5388" max="5388" width="12.2109375" style="2" customWidth="1"/>
    <col min="5389" max="5389" width="12.85546875" style="2" customWidth="1"/>
    <col min="5390" max="5392" width="11.5703125" style="2" customWidth="1"/>
    <col min="5393" max="5394" width="9.140625" style="2"/>
    <col min="5395" max="5395" width="10.640625" style="2" bestFit="1" customWidth="1"/>
    <col min="5396" max="5635" width="9.140625" style="2"/>
    <col min="5636" max="5636" width="15" style="2" customWidth="1"/>
    <col min="5637" max="5643" width="11.85546875" style="2" customWidth="1"/>
    <col min="5644" max="5644" width="12.2109375" style="2" customWidth="1"/>
    <col min="5645" max="5645" width="12.85546875" style="2" customWidth="1"/>
    <col min="5646" max="5648" width="11.5703125" style="2" customWidth="1"/>
    <col min="5649" max="5650" width="9.140625" style="2"/>
    <col min="5651" max="5651" width="10.640625" style="2" bestFit="1" customWidth="1"/>
    <col min="5652" max="5891" width="9.140625" style="2"/>
    <col min="5892" max="5892" width="15" style="2" customWidth="1"/>
    <col min="5893" max="5899" width="11.85546875" style="2" customWidth="1"/>
    <col min="5900" max="5900" width="12.2109375" style="2" customWidth="1"/>
    <col min="5901" max="5901" width="12.85546875" style="2" customWidth="1"/>
    <col min="5902" max="5904" width="11.5703125" style="2" customWidth="1"/>
    <col min="5905" max="5906" width="9.140625" style="2"/>
    <col min="5907" max="5907" width="10.640625" style="2" bestFit="1" customWidth="1"/>
    <col min="5908" max="6147" width="9.140625" style="2"/>
    <col min="6148" max="6148" width="15" style="2" customWidth="1"/>
    <col min="6149" max="6155" width="11.85546875" style="2" customWidth="1"/>
    <col min="6156" max="6156" width="12.2109375" style="2" customWidth="1"/>
    <col min="6157" max="6157" width="12.85546875" style="2" customWidth="1"/>
    <col min="6158" max="6160" width="11.5703125" style="2" customWidth="1"/>
    <col min="6161" max="6162" width="9.140625" style="2"/>
    <col min="6163" max="6163" width="10.640625" style="2" bestFit="1" customWidth="1"/>
    <col min="6164" max="6403" width="9.140625" style="2"/>
    <col min="6404" max="6404" width="15" style="2" customWidth="1"/>
    <col min="6405" max="6411" width="11.85546875" style="2" customWidth="1"/>
    <col min="6412" max="6412" width="12.2109375" style="2" customWidth="1"/>
    <col min="6413" max="6413" width="12.85546875" style="2" customWidth="1"/>
    <col min="6414" max="6416" width="11.5703125" style="2" customWidth="1"/>
    <col min="6417" max="6418" width="9.140625" style="2"/>
    <col min="6419" max="6419" width="10.640625" style="2" bestFit="1" customWidth="1"/>
    <col min="6420" max="6659" width="9.140625" style="2"/>
    <col min="6660" max="6660" width="15" style="2" customWidth="1"/>
    <col min="6661" max="6667" width="11.85546875" style="2" customWidth="1"/>
    <col min="6668" max="6668" width="12.2109375" style="2" customWidth="1"/>
    <col min="6669" max="6669" width="12.85546875" style="2" customWidth="1"/>
    <col min="6670" max="6672" width="11.5703125" style="2" customWidth="1"/>
    <col min="6673" max="6674" width="9.140625" style="2"/>
    <col min="6675" max="6675" width="10.640625" style="2" bestFit="1" customWidth="1"/>
    <col min="6676" max="6915" width="9.140625" style="2"/>
    <col min="6916" max="6916" width="15" style="2" customWidth="1"/>
    <col min="6917" max="6923" width="11.85546875" style="2" customWidth="1"/>
    <col min="6924" max="6924" width="12.2109375" style="2" customWidth="1"/>
    <col min="6925" max="6925" width="12.85546875" style="2" customWidth="1"/>
    <col min="6926" max="6928" width="11.5703125" style="2" customWidth="1"/>
    <col min="6929" max="6930" width="9.140625" style="2"/>
    <col min="6931" max="6931" width="10.640625" style="2" bestFit="1" customWidth="1"/>
    <col min="6932" max="7171" width="9.140625" style="2"/>
    <col min="7172" max="7172" width="15" style="2" customWidth="1"/>
    <col min="7173" max="7179" width="11.85546875" style="2" customWidth="1"/>
    <col min="7180" max="7180" width="12.2109375" style="2" customWidth="1"/>
    <col min="7181" max="7181" width="12.85546875" style="2" customWidth="1"/>
    <col min="7182" max="7184" width="11.5703125" style="2" customWidth="1"/>
    <col min="7185" max="7186" width="9.140625" style="2"/>
    <col min="7187" max="7187" width="10.640625" style="2" bestFit="1" customWidth="1"/>
    <col min="7188" max="7427" width="9.140625" style="2"/>
    <col min="7428" max="7428" width="15" style="2" customWidth="1"/>
    <col min="7429" max="7435" width="11.85546875" style="2" customWidth="1"/>
    <col min="7436" max="7436" width="12.2109375" style="2" customWidth="1"/>
    <col min="7437" max="7437" width="12.85546875" style="2" customWidth="1"/>
    <col min="7438" max="7440" width="11.5703125" style="2" customWidth="1"/>
    <col min="7441" max="7442" width="9.140625" style="2"/>
    <col min="7443" max="7443" width="10.640625" style="2" bestFit="1" customWidth="1"/>
    <col min="7444" max="7683" width="9.140625" style="2"/>
    <col min="7684" max="7684" width="15" style="2" customWidth="1"/>
    <col min="7685" max="7691" width="11.85546875" style="2" customWidth="1"/>
    <col min="7692" max="7692" width="12.2109375" style="2" customWidth="1"/>
    <col min="7693" max="7693" width="12.85546875" style="2" customWidth="1"/>
    <col min="7694" max="7696" width="11.5703125" style="2" customWidth="1"/>
    <col min="7697" max="7698" width="9.140625" style="2"/>
    <col min="7699" max="7699" width="10.640625" style="2" bestFit="1" customWidth="1"/>
    <col min="7700" max="7939" width="9.140625" style="2"/>
    <col min="7940" max="7940" width="15" style="2" customWidth="1"/>
    <col min="7941" max="7947" width="11.85546875" style="2" customWidth="1"/>
    <col min="7948" max="7948" width="12.2109375" style="2" customWidth="1"/>
    <col min="7949" max="7949" width="12.85546875" style="2" customWidth="1"/>
    <col min="7950" max="7952" width="11.5703125" style="2" customWidth="1"/>
    <col min="7953" max="7954" width="9.140625" style="2"/>
    <col min="7955" max="7955" width="10.640625" style="2" bestFit="1" customWidth="1"/>
    <col min="7956" max="8195" width="9.140625" style="2"/>
    <col min="8196" max="8196" width="15" style="2" customWidth="1"/>
    <col min="8197" max="8203" width="11.85546875" style="2" customWidth="1"/>
    <col min="8204" max="8204" width="12.2109375" style="2" customWidth="1"/>
    <col min="8205" max="8205" width="12.85546875" style="2" customWidth="1"/>
    <col min="8206" max="8208" width="11.5703125" style="2" customWidth="1"/>
    <col min="8209" max="8210" width="9.140625" style="2"/>
    <col min="8211" max="8211" width="10.640625" style="2" bestFit="1" customWidth="1"/>
    <col min="8212" max="8451" width="9.140625" style="2"/>
    <col min="8452" max="8452" width="15" style="2" customWidth="1"/>
    <col min="8453" max="8459" width="11.85546875" style="2" customWidth="1"/>
    <col min="8460" max="8460" width="12.2109375" style="2" customWidth="1"/>
    <col min="8461" max="8461" width="12.85546875" style="2" customWidth="1"/>
    <col min="8462" max="8464" width="11.5703125" style="2" customWidth="1"/>
    <col min="8465" max="8466" width="9.140625" style="2"/>
    <col min="8467" max="8467" width="10.640625" style="2" bestFit="1" customWidth="1"/>
    <col min="8468" max="8707" width="9.140625" style="2"/>
    <col min="8708" max="8708" width="15" style="2" customWidth="1"/>
    <col min="8709" max="8715" width="11.85546875" style="2" customWidth="1"/>
    <col min="8716" max="8716" width="12.2109375" style="2" customWidth="1"/>
    <col min="8717" max="8717" width="12.85546875" style="2" customWidth="1"/>
    <col min="8718" max="8720" width="11.5703125" style="2" customWidth="1"/>
    <col min="8721" max="8722" width="9.140625" style="2"/>
    <col min="8723" max="8723" width="10.640625" style="2" bestFit="1" customWidth="1"/>
    <col min="8724" max="8963" width="9.140625" style="2"/>
    <col min="8964" max="8964" width="15" style="2" customWidth="1"/>
    <col min="8965" max="8971" width="11.85546875" style="2" customWidth="1"/>
    <col min="8972" max="8972" width="12.2109375" style="2" customWidth="1"/>
    <col min="8973" max="8973" width="12.85546875" style="2" customWidth="1"/>
    <col min="8974" max="8976" width="11.5703125" style="2" customWidth="1"/>
    <col min="8977" max="8978" width="9.140625" style="2"/>
    <col min="8979" max="8979" width="10.640625" style="2" bestFit="1" customWidth="1"/>
    <col min="8980" max="9219" width="9.140625" style="2"/>
    <col min="9220" max="9220" width="15" style="2" customWidth="1"/>
    <col min="9221" max="9227" width="11.85546875" style="2" customWidth="1"/>
    <col min="9228" max="9228" width="12.2109375" style="2" customWidth="1"/>
    <col min="9229" max="9229" width="12.85546875" style="2" customWidth="1"/>
    <col min="9230" max="9232" width="11.5703125" style="2" customWidth="1"/>
    <col min="9233" max="9234" width="9.140625" style="2"/>
    <col min="9235" max="9235" width="10.640625" style="2" bestFit="1" customWidth="1"/>
    <col min="9236" max="9475" width="9.140625" style="2"/>
    <col min="9476" max="9476" width="15" style="2" customWidth="1"/>
    <col min="9477" max="9483" width="11.85546875" style="2" customWidth="1"/>
    <col min="9484" max="9484" width="12.2109375" style="2" customWidth="1"/>
    <col min="9485" max="9485" width="12.85546875" style="2" customWidth="1"/>
    <col min="9486" max="9488" width="11.5703125" style="2" customWidth="1"/>
    <col min="9489" max="9490" width="9.140625" style="2"/>
    <col min="9491" max="9491" width="10.640625" style="2" bestFit="1" customWidth="1"/>
    <col min="9492" max="9731" width="9.140625" style="2"/>
    <col min="9732" max="9732" width="15" style="2" customWidth="1"/>
    <col min="9733" max="9739" width="11.85546875" style="2" customWidth="1"/>
    <col min="9740" max="9740" width="12.2109375" style="2" customWidth="1"/>
    <col min="9741" max="9741" width="12.85546875" style="2" customWidth="1"/>
    <col min="9742" max="9744" width="11.5703125" style="2" customWidth="1"/>
    <col min="9745" max="9746" width="9.140625" style="2"/>
    <col min="9747" max="9747" width="10.640625" style="2" bestFit="1" customWidth="1"/>
    <col min="9748" max="9987" width="9.140625" style="2"/>
    <col min="9988" max="9988" width="15" style="2" customWidth="1"/>
    <col min="9989" max="9995" width="11.85546875" style="2" customWidth="1"/>
    <col min="9996" max="9996" width="12.2109375" style="2" customWidth="1"/>
    <col min="9997" max="9997" width="12.85546875" style="2" customWidth="1"/>
    <col min="9998" max="10000" width="11.5703125" style="2" customWidth="1"/>
    <col min="10001" max="10002" width="9.140625" style="2"/>
    <col min="10003" max="10003" width="10.640625" style="2" bestFit="1" customWidth="1"/>
    <col min="10004" max="10243" width="9.140625" style="2"/>
    <col min="10244" max="10244" width="15" style="2" customWidth="1"/>
    <col min="10245" max="10251" width="11.85546875" style="2" customWidth="1"/>
    <col min="10252" max="10252" width="12.2109375" style="2" customWidth="1"/>
    <col min="10253" max="10253" width="12.85546875" style="2" customWidth="1"/>
    <col min="10254" max="10256" width="11.5703125" style="2" customWidth="1"/>
    <col min="10257" max="10258" width="9.140625" style="2"/>
    <col min="10259" max="10259" width="10.640625" style="2" bestFit="1" customWidth="1"/>
    <col min="10260" max="10499" width="9.140625" style="2"/>
    <col min="10500" max="10500" width="15" style="2" customWidth="1"/>
    <col min="10501" max="10507" width="11.85546875" style="2" customWidth="1"/>
    <col min="10508" max="10508" width="12.2109375" style="2" customWidth="1"/>
    <col min="10509" max="10509" width="12.85546875" style="2" customWidth="1"/>
    <col min="10510" max="10512" width="11.5703125" style="2" customWidth="1"/>
    <col min="10513" max="10514" width="9.140625" style="2"/>
    <col min="10515" max="10515" width="10.640625" style="2" bestFit="1" customWidth="1"/>
    <col min="10516" max="10755" width="9.140625" style="2"/>
    <col min="10756" max="10756" width="15" style="2" customWidth="1"/>
    <col min="10757" max="10763" width="11.85546875" style="2" customWidth="1"/>
    <col min="10764" max="10764" width="12.2109375" style="2" customWidth="1"/>
    <col min="10765" max="10765" width="12.85546875" style="2" customWidth="1"/>
    <col min="10766" max="10768" width="11.5703125" style="2" customWidth="1"/>
    <col min="10769" max="10770" width="9.140625" style="2"/>
    <col min="10771" max="10771" width="10.640625" style="2" bestFit="1" customWidth="1"/>
    <col min="10772" max="11011" width="9.140625" style="2"/>
    <col min="11012" max="11012" width="15" style="2" customWidth="1"/>
    <col min="11013" max="11019" width="11.85546875" style="2" customWidth="1"/>
    <col min="11020" max="11020" width="12.2109375" style="2" customWidth="1"/>
    <col min="11021" max="11021" width="12.85546875" style="2" customWidth="1"/>
    <col min="11022" max="11024" width="11.5703125" style="2" customWidth="1"/>
    <col min="11025" max="11026" width="9.140625" style="2"/>
    <col min="11027" max="11027" width="10.640625" style="2" bestFit="1" customWidth="1"/>
    <col min="11028" max="11267" width="9.140625" style="2"/>
    <col min="11268" max="11268" width="15" style="2" customWidth="1"/>
    <col min="11269" max="11275" width="11.85546875" style="2" customWidth="1"/>
    <col min="11276" max="11276" width="12.2109375" style="2" customWidth="1"/>
    <col min="11277" max="11277" width="12.85546875" style="2" customWidth="1"/>
    <col min="11278" max="11280" width="11.5703125" style="2" customWidth="1"/>
    <col min="11281" max="11282" width="9.140625" style="2"/>
    <col min="11283" max="11283" width="10.640625" style="2" bestFit="1" customWidth="1"/>
    <col min="11284" max="11523" width="9.140625" style="2"/>
    <col min="11524" max="11524" width="15" style="2" customWidth="1"/>
    <col min="11525" max="11531" width="11.85546875" style="2" customWidth="1"/>
    <col min="11532" max="11532" width="12.2109375" style="2" customWidth="1"/>
    <col min="11533" max="11533" width="12.85546875" style="2" customWidth="1"/>
    <col min="11534" max="11536" width="11.5703125" style="2" customWidth="1"/>
    <col min="11537" max="11538" width="9.140625" style="2"/>
    <col min="11539" max="11539" width="10.640625" style="2" bestFit="1" customWidth="1"/>
    <col min="11540" max="11779" width="9.140625" style="2"/>
    <col min="11780" max="11780" width="15" style="2" customWidth="1"/>
    <col min="11781" max="11787" width="11.85546875" style="2" customWidth="1"/>
    <col min="11788" max="11788" width="12.2109375" style="2" customWidth="1"/>
    <col min="11789" max="11789" width="12.85546875" style="2" customWidth="1"/>
    <col min="11790" max="11792" width="11.5703125" style="2" customWidth="1"/>
    <col min="11793" max="11794" width="9.140625" style="2"/>
    <col min="11795" max="11795" width="10.640625" style="2" bestFit="1" customWidth="1"/>
    <col min="11796" max="12035" width="9.140625" style="2"/>
    <col min="12036" max="12036" width="15" style="2" customWidth="1"/>
    <col min="12037" max="12043" width="11.85546875" style="2" customWidth="1"/>
    <col min="12044" max="12044" width="12.2109375" style="2" customWidth="1"/>
    <col min="12045" max="12045" width="12.85546875" style="2" customWidth="1"/>
    <col min="12046" max="12048" width="11.5703125" style="2" customWidth="1"/>
    <col min="12049" max="12050" width="9.140625" style="2"/>
    <col min="12051" max="12051" width="10.640625" style="2" bestFit="1" customWidth="1"/>
    <col min="12052" max="12291" width="9.140625" style="2"/>
    <col min="12292" max="12292" width="15" style="2" customWidth="1"/>
    <col min="12293" max="12299" width="11.85546875" style="2" customWidth="1"/>
    <col min="12300" max="12300" width="12.2109375" style="2" customWidth="1"/>
    <col min="12301" max="12301" width="12.85546875" style="2" customWidth="1"/>
    <col min="12302" max="12304" width="11.5703125" style="2" customWidth="1"/>
    <col min="12305" max="12306" width="9.140625" style="2"/>
    <col min="12307" max="12307" width="10.640625" style="2" bestFit="1" customWidth="1"/>
    <col min="12308" max="12547" width="9.140625" style="2"/>
    <col min="12548" max="12548" width="15" style="2" customWidth="1"/>
    <col min="12549" max="12555" width="11.85546875" style="2" customWidth="1"/>
    <col min="12556" max="12556" width="12.2109375" style="2" customWidth="1"/>
    <col min="12557" max="12557" width="12.85546875" style="2" customWidth="1"/>
    <col min="12558" max="12560" width="11.5703125" style="2" customWidth="1"/>
    <col min="12561" max="12562" width="9.140625" style="2"/>
    <col min="12563" max="12563" width="10.640625" style="2" bestFit="1" customWidth="1"/>
    <col min="12564" max="12803" width="9.140625" style="2"/>
    <col min="12804" max="12804" width="15" style="2" customWidth="1"/>
    <col min="12805" max="12811" width="11.85546875" style="2" customWidth="1"/>
    <col min="12812" max="12812" width="12.2109375" style="2" customWidth="1"/>
    <col min="12813" max="12813" width="12.85546875" style="2" customWidth="1"/>
    <col min="12814" max="12816" width="11.5703125" style="2" customWidth="1"/>
    <col min="12817" max="12818" width="9.140625" style="2"/>
    <col min="12819" max="12819" width="10.640625" style="2" bestFit="1" customWidth="1"/>
    <col min="12820" max="13059" width="9.140625" style="2"/>
    <col min="13060" max="13060" width="15" style="2" customWidth="1"/>
    <col min="13061" max="13067" width="11.85546875" style="2" customWidth="1"/>
    <col min="13068" max="13068" width="12.2109375" style="2" customWidth="1"/>
    <col min="13069" max="13069" width="12.85546875" style="2" customWidth="1"/>
    <col min="13070" max="13072" width="11.5703125" style="2" customWidth="1"/>
    <col min="13073" max="13074" width="9.140625" style="2"/>
    <col min="13075" max="13075" width="10.640625" style="2" bestFit="1" customWidth="1"/>
    <col min="13076" max="13315" width="9.140625" style="2"/>
    <col min="13316" max="13316" width="15" style="2" customWidth="1"/>
    <col min="13317" max="13323" width="11.85546875" style="2" customWidth="1"/>
    <col min="13324" max="13324" width="12.2109375" style="2" customWidth="1"/>
    <col min="13325" max="13325" width="12.85546875" style="2" customWidth="1"/>
    <col min="13326" max="13328" width="11.5703125" style="2" customWidth="1"/>
    <col min="13329" max="13330" width="9.140625" style="2"/>
    <col min="13331" max="13331" width="10.640625" style="2" bestFit="1" customWidth="1"/>
    <col min="13332" max="13571" width="9.140625" style="2"/>
    <col min="13572" max="13572" width="15" style="2" customWidth="1"/>
    <col min="13573" max="13579" width="11.85546875" style="2" customWidth="1"/>
    <col min="13580" max="13580" width="12.2109375" style="2" customWidth="1"/>
    <col min="13581" max="13581" width="12.85546875" style="2" customWidth="1"/>
    <col min="13582" max="13584" width="11.5703125" style="2" customWidth="1"/>
    <col min="13585" max="13586" width="9.140625" style="2"/>
    <col min="13587" max="13587" width="10.640625" style="2" bestFit="1" customWidth="1"/>
    <col min="13588" max="13827" width="9.140625" style="2"/>
    <col min="13828" max="13828" width="15" style="2" customWidth="1"/>
    <col min="13829" max="13835" width="11.85546875" style="2" customWidth="1"/>
    <col min="13836" max="13836" width="12.2109375" style="2" customWidth="1"/>
    <col min="13837" max="13837" width="12.85546875" style="2" customWidth="1"/>
    <col min="13838" max="13840" width="11.5703125" style="2" customWidth="1"/>
    <col min="13841" max="13842" width="9.140625" style="2"/>
    <col min="13843" max="13843" width="10.640625" style="2" bestFit="1" customWidth="1"/>
    <col min="13844" max="14083" width="9.140625" style="2"/>
    <col min="14084" max="14084" width="15" style="2" customWidth="1"/>
    <col min="14085" max="14091" width="11.85546875" style="2" customWidth="1"/>
    <col min="14092" max="14092" width="12.2109375" style="2" customWidth="1"/>
    <col min="14093" max="14093" width="12.85546875" style="2" customWidth="1"/>
    <col min="14094" max="14096" width="11.5703125" style="2" customWidth="1"/>
    <col min="14097" max="14098" width="9.140625" style="2"/>
    <col min="14099" max="14099" width="10.640625" style="2" bestFit="1" customWidth="1"/>
    <col min="14100" max="14339" width="9.140625" style="2"/>
    <col min="14340" max="14340" width="15" style="2" customWidth="1"/>
    <col min="14341" max="14347" width="11.85546875" style="2" customWidth="1"/>
    <col min="14348" max="14348" width="12.2109375" style="2" customWidth="1"/>
    <col min="14349" max="14349" width="12.85546875" style="2" customWidth="1"/>
    <col min="14350" max="14352" width="11.5703125" style="2" customWidth="1"/>
    <col min="14353" max="14354" width="9.140625" style="2"/>
    <col min="14355" max="14355" width="10.640625" style="2" bestFit="1" customWidth="1"/>
    <col min="14356" max="14595" width="9.140625" style="2"/>
    <col min="14596" max="14596" width="15" style="2" customWidth="1"/>
    <col min="14597" max="14603" width="11.85546875" style="2" customWidth="1"/>
    <col min="14604" max="14604" width="12.2109375" style="2" customWidth="1"/>
    <col min="14605" max="14605" width="12.85546875" style="2" customWidth="1"/>
    <col min="14606" max="14608" width="11.5703125" style="2" customWidth="1"/>
    <col min="14609" max="14610" width="9.140625" style="2"/>
    <col min="14611" max="14611" width="10.640625" style="2" bestFit="1" customWidth="1"/>
    <col min="14612" max="14851" width="9.140625" style="2"/>
    <col min="14852" max="14852" width="15" style="2" customWidth="1"/>
    <col min="14853" max="14859" width="11.85546875" style="2" customWidth="1"/>
    <col min="14860" max="14860" width="12.2109375" style="2" customWidth="1"/>
    <col min="14861" max="14861" width="12.85546875" style="2" customWidth="1"/>
    <col min="14862" max="14864" width="11.5703125" style="2" customWidth="1"/>
    <col min="14865" max="14866" width="9.140625" style="2"/>
    <col min="14867" max="14867" width="10.640625" style="2" bestFit="1" customWidth="1"/>
    <col min="14868" max="15107" width="9.140625" style="2"/>
    <col min="15108" max="15108" width="15" style="2" customWidth="1"/>
    <col min="15109" max="15115" width="11.85546875" style="2" customWidth="1"/>
    <col min="15116" max="15116" width="12.2109375" style="2" customWidth="1"/>
    <col min="15117" max="15117" width="12.85546875" style="2" customWidth="1"/>
    <col min="15118" max="15120" width="11.5703125" style="2" customWidth="1"/>
    <col min="15121" max="15122" width="9.140625" style="2"/>
    <col min="15123" max="15123" width="10.640625" style="2" bestFit="1" customWidth="1"/>
    <col min="15124" max="15363" width="9.140625" style="2"/>
    <col min="15364" max="15364" width="15" style="2" customWidth="1"/>
    <col min="15365" max="15371" width="11.85546875" style="2" customWidth="1"/>
    <col min="15372" max="15372" width="12.2109375" style="2" customWidth="1"/>
    <col min="15373" max="15373" width="12.85546875" style="2" customWidth="1"/>
    <col min="15374" max="15376" width="11.5703125" style="2" customWidth="1"/>
    <col min="15377" max="15378" width="9.140625" style="2"/>
    <col min="15379" max="15379" width="10.640625" style="2" bestFit="1" customWidth="1"/>
    <col min="15380" max="15619" width="9.140625" style="2"/>
    <col min="15620" max="15620" width="15" style="2" customWidth="1"/>
    <col min="15621" max="15627" width="11.85546875" style="2" customWidth="1"/>
    <col min="15628" max="15628" width="12.2109375" style="2" customWidth="1"/>
    <col min="15629" max="15629" width="12.85546875" style="2" customWidth="1"/>
    <col min="15630" max="15632" width="11.5703125" style="2" customWidth="1"/>
    <col min="15633" max="15634" width="9.140625" style="2"/>
    <col min="15635" max="15635" width="10.640625" style="2" bestFit="1" customWidth="1"/>
    <col min="15636" max="15875" width="9.140625" style="2"/>
    <col min="15876" max="15876" width="15" style="2" customWidth="1"/>
    <col min="15877" max="15883" width="11.85546875" style="2" customWidth="1"/>
    <col min="15884" max="15884" width="12.2109375" style="2" customWidth="1"/>
    <col min="15885" max="15885" width="12.85546875" style="2" customWidth="1"/>
    <col min="15886" max="15888" width="11.5703125" style="2" customWidth="1"/>
    <col min="15889" max="15890" width="9.140625" style="2"/>
    <col min="15891" max="15891" width="10.640625" style="2" bestFit="1" customWidth="1"/>
    <col min="15892" max="16131" width="9.140625" style="2"/>
    <col min="16132" max="16132" width="15" style="2" customWidth="1"/>
    <col min="16133" max="16139" width="11.85546875" style="2" customWidth="1"/>
    <col min="16140" max="16140" width="12.2109375" style="2" customWidth="1"/>
    <col min="16141" max="16141" width="12.85546875" style="2" customWidth="1"/>
    <col min="16142" max="16144" width="11.5703125" style="2" customWidth="1"/>
    <col min="16145" max="16146" width="9.140625" style="2"/>
    <col min="16147" max="16147" width="10.640625" style="2" bestFit="1" customWidth="1"/>
    <col min="16148" max="16384" width="9.140625" style="2"/>
  </cols>
  <sheetData>
    <row r="1" spans="1:23" ht="64.150000000000006" x14ac:dyDescent="0.4">
      <c r="A1" s="35" t="s">
        <v>0</v>
      </c>
      <c r="B1" s="32" t="s">
        <v>44</v>
      </c>
      <c r="C1" s="36" t="s">
        <v>1</v>
      </c>
      <c r="D1" s="37" t="s">
        <v>2</v>
      </c>
      <c r="E1" s="37" t="s">
        <v>3</v>
      </c>
      <c r="F1" s="37" t="s">
        <v>4</v>
      </c>
      <c r="G1" s="37" t="s">
        <v>5</v>
      </c>
      <c r="H1" s="37" t="s">
        <v>6</v>
      </c>
      <c r="I1" s="38" t="s">
        <v>7</v>
      </c>
      <c r="J1" s="32" t="s">
        <v>44</v>
      </c>
      <c r="K1" s="50" t="s">
        <v>8</v>
      </c>
      <c r="L1" s="37" t="s">
        <v>9</v>
      </c>
      <c r="M1" s="37" t="s">
        <v>10</v>
      </c>
      <c r="N1" s="37" t="s">
        <v>11</v>
      </c>
      <c r="O1" s="37" t="s">
        <v>12</v>
      </c>
      <c r="P1" s="51" t="s">
        <v>13</v>
      </c>
      <c r="Q1" s="30" t="s">
        <v>67</v>
      </c>
      <c r="R1" s="20" t="s">
        <v>44</v>
      </c>
      <c r="S1" s="21" t="s">
        <v>45</v>
      </c>
      <c r="T1" s="22" t="s">
        <v>46</v>
      </c>
      <c r="U1" s="21" t="s">
        <v>47</v>
      </c>
      <c r="V1" s="22" t="s">
        <v>48</v>
      </c>
      <c r="W1" s="23" t="s">
        <v>65</v>
      </c>
    </row>
    <row r="2" spans="1:23" ht="14.25" x14ac:dyDescent="0.45">
      <c r="A2" s="39" t="s">
        <v>14</v>
      </c>
      <c r="B2" s="33" t="s">
        <v>54</v>
      </c>
      <c r="C2" s="3">
        <v>31</v>
      </c>
      <c r="D2" s="4">
        <v>55893.114999999991</v>
      </c>
      <c r="E2" s="4">
        <v>6806.813449999996</v>
      </c>
      <c r="F2" s="4">
        <v>48111</v>
      </c>
      <c r="G2" s="5">
        <f>E2/D2</f>
        <v>0.12178268199938395</v>
      </c>
      <c r="H2" s="6">
        <f>12*D2/F2</f>
        <v>13.941040094780817</v>
      </c>
      <c r="I2" s="40">
        <f>F2/F$12</f>
        <v>0.10557344212738243</v>
      </c>
      <c r="J2" s="33" t="s">
        <v>54</v>
      </c>
      <c r="K2" s="7">
        <v>25.740946663207612</v>
      </c>
      <c r="L2" s="7">
        <v>18.313763943587073</v>
      </c>
      <c r="M2" s="7">
        <v>21.588774820200737</v>
      </c>
      <c r="N2" s="7">
        <f>K2-L2</f>
        <v>7.4271827196205393</v>
      </c>
      <c r="O2" s="7">
        <v>14.773333333333333</v>
      </c>
      <c r="P2" s="25">
        <f t="shared" ref="P2:P11" si="0">100*H2/$M2</f>
        <v>64.575411114743332</v>
      </c>
      <c r="Q2">
        <f t="shared" ref="Q2:Q10" si="1">IFERROR(MATCH(B2,R$2:R$17,0),0)</f>
        <v>6</v>
      </c>
      <c r="R2" s="24" t="s">
        <v>49</v>
      </c>
      <c r="S2" s="3">
        <v>175</v>
      </c>
      <c r="T2" s="4">
        <v>3863.502</v>
      </c>
      <c r="U2" s="4">
        <v>578.41047000000003</v>
      </c>
      <c r="V2" s="4">
        <v>7141</v>
      </c>
      <c r="W2" s="25">
        <f>12*T2/V2</f>
        <v>6.4923713765579043</v>
      </c>
    </row>
    <row r="3" spans="1:23" ht="14.25" x14ac:dyDescent="0.45">
      <c r="A3" s="39" t="s">
        <v>15</v>
      </c>
      <c r="B3" s="33" t="s">
        <v>53</v>
      </c>
      <c r="C3" s="3">
        <v>48</v>
      </c>
      <c r="D3" s="4">
        <v>10369.732</v>
      </c>
      <c r="E3" s="4">
        <v>1303.3782199999989</v>
      </c>
      <c r="F3" s="4">
        <v>11484</v>
      </c>
      <c r="G3" s="5">
        <f t="shared" ref="G3:G12" si="2">E3/D3</f>
        <v>0.12569063694220825</v>
      </c>
      <c r="H3" s="6">
        <f t="shared" ref="H3:H12" si="3">12*D3/F3</f>
        <v>10.835665621734588</v>
      </c>
      <c r="I3" s="40">
        <f t="shared" ref="I3:I12" si="4">F3/F$12</f>
        <v>2.5200170634384234E-2</v>
      </c>
      <c r="J3" s="33" t="s">
        <v>53</v>
      </c>
      <c r="K3" s="7">
        <v>23.645129945979875</v>
      </c>
      <c r="L3" s="7">
        <v>14.469352635662458</v>
      </c>
      <c r="M3" s="7">
        <v>17.138769281866573</v>
      </c>
      <c r="N3" s="7">
        <f t="shared" ref="N3:N10" si="5">K3-L3</f>
        <v>9.1757773103174163</v>
      </c>
      <c r="O3" s="7">
        <v>16.909999999999997</v>
      </c>
      <c r="P3" s="25">
        <f t="shared" si="0"/>
        <v>63.223125555456932</v>
      </c>
      <c r="Q3">
        <f t="shared" si="1"/>
        <v>5</v>
      </c>
      <c r="R3" s="24" t="s">
        <v>50</v>
      </c>
      <c r="S3" s="3">
        <v>358</v>
      </c>
      <c r="T3" s="4">
        <v>11643.422999999999</v>
      </c>
      <c r="U3" s="4">
        <v>1816.827019999999</v>
      </c>
      <c r="V3" s="4">
        <v>14212</v>
      </c>
      <c r="W3" s="25">
        <f t="shared" ref="W3:W16" si="6">12*T3/V3</f>
        <v>9.8312043343653244</v>
      </c>
    </row>
    <row r="4" spans="1:23" ht="14.25" x14ac:dyDescent="0.45">
      <c r="A4" s="39" t="s">
        <v>16</v>
      </c>
      <c r="B4" s="33" t="s">
        <v>50</v>
      </c>
      <c r="C4" s="3">
        <v>65</v>
      </c>
      <c r="D4" s="4">
        <v>11643.422999999999</v>
      </c>
      <c r="E4" s="4">
        <v>1816.827019999999</v>
      </c>
      <c r="F4" s="4">
        <v>14212</v>
      </c>
      <c r="G4" s="5">
        <f t="shared" si="2"/>
        <v>0.1560389088329093</v>
      </c>
      <c r="H4" s="6">
        <f t="shared" si="3"/>
        <v>9.8312043343653244</v>
      </c>
      <c r="I4" s="40">
        <f t="shared" si="4"/>
        <v>3.1186418064774356E-2</v>
      </c>
      <c r="J4" s="33" t="s">
        <v>50</v>
      </c>
      <c r="K4" s="7">
        <v>24.498444263241829</v>
      </c>
      <c r="L4" s="7">
        <v>15.265212136239493</v>
      </c>
      <c r="M4" s="7">
        <v>18.751385866728921</v>
      </c>
      <c r="N4" s="7">
        <f t="shared" si="5"/>
        <v>9.2332321270023368</v>
      </c>
      <c r="O4" s="7">
        <v>19.810000000000006</v>
      </c>
      <c r="P4" s="25">
        <f t="shared" si="0"/>
        <v>52.429214588395254</v>
      </c>
      <c r="Q4">
        <f t="shared" si="1"/>
        <v>2</v>
      </c>
      <c r="R4" s="24" t="s">
        <v>51</v>
      </c>
      <c r="S4" s="3">
        <v>277</v>
      </c>
      <c r="T4" s="4">
        <v>19622.879000000001</v>
      </c>
      <c r="U4" s="4">
        <v>2403.970060000001</v>
      </c>
      <c r="V4" s="4">
        <v>21104</v>
      </c>
      <c r="W4" s="25">
        <f t="shared" si="6"/>
        <v>11.157815959059894</v>
      </c>
    </row>
    <row r="5" spans="1:23" ht="14.25" x14ac:dyDescent="0.45">
      <c r="A5" s="39" t="s">
        <v>17</v>
      </c>
      <c r="B5" s="33" t="s">
        <v>49</v>
      </c>
      <c r="C5" s="3">
        <v>82</v>
      </c>
      <c r="D5" s="4">
        <v>3863.502</v>
      </c>
      <c r="E5" s="4">
        <v>578.41047000000003</v>
      </c>
      <c r="F5" s="4">
        <v>7141</v>
      </c>
      <c r="G5" s="5">
        <f t="shared" si="2"/>
        <v>0.1497114457298068</v>
      </c>
      <c r="H5" s="6">
        <f t="shared" si="3"/>
        <v>6.4923713765579043</v>
      </c>
      <c r="I5" s="40">
        <f t="shared" si="4"/>
        <v>1.5670012060269748E-2</v>
      </c>
      <c r="J5" s="33" t="s">
        <v>49</v>
      </c>
      <c r="K5" s="7">
        <v>23.207862138080024</v>
      </c>
      <c r="L5" s="7">
        <v>11.95054559065168</v>
      </c>
      <c r="M5" s="7">
        <v>14.645472700081427</v>
      </c>
      <c r="N5" s="7">
        <f t="shared" si="5"/>
        <v>11.257316547428344</v>
      </c>
      <c r="O5" s="7">
        <v>24.485000000000003</v>
      </c>
      <c r="P5" s="25">
        <f t="shared" si="0"/>
        <v>44.330227569382636</v>
      </c>
      <c r="Q5">
        <f t="shared" si="1"/>
        <v>1</v>
      </c>
      <c r="R5" s="24" t="s">
        <v>52</v>
      </c>
      <c r="S5" s="3">
        <v>796</v>
      </c>
      <c r="T5" s="4">
        <v>94037.503000000026</v>
      </c>
      <c r="U5" s="4">
        <v>11464.925109999989</v>
      </c>
      <c r="V5" s="4">
        <v>107725</v>
      </c>
      <c r="W5" s="25">
        <f t="shared" si="6"/>
        <v>10.475284622882342</v>
      </c>
    </row>
    <row r="6" spans="1:23" ht="14.25" x14ac:dyDescent="0.45">
      <c r="A6" s="39" t="s">
        <v>18</v>
      </c>
      <c r="B6" s="33" t="s">
        <v>51</v>
      </c>
      <c r="C6" s="3">
        <v>99</v>
      </c>
      <c r="D6" s="4">
        <v>19622.879000000001</v>
      </c>
      <c r="E6" s="4">
        <v>2403.970060000001</v>
      </c>
      <c r="F6" s="4">
        <v>21104</v>
      </c>
      <c r="G6" s="5">
        <f t="shared" si="2"/>
        <v>0.12250852996647439</v>
      </c>
      <c r="H6" s="6">
        <f t="shared" si="3"/>
        <v>11.157815959059894</v>
      </c>
      <c r="I6" s="40">
        <f t="shared" si="4"/>
        <v>4.6310031440965245E-2</v>
      </c>
      <c r="J6" s="33" t="s">
        <v>51</v>
      </c>
      <c r="K6" s="7">
        <v>26.52201574471254</v>
      </c>
      <c r="L6" s="7">
        <v>19.353943176389485</v>
      </c>
      <c r="M6" s="7">
        <v>22.825526974813059</v>
      </c>
      <c r="N6" s="7">
        <f t="shared" si="5"/>
        <v>7.1680725683230548</v>
      </c>
      <c r="O6" s="7">
        <v>16.55</v>
      </c>
      <c r="P6" s="25">
        <f t="shared" si="0"/>
        <v>48.883059617296205</v>
      </c>
      <c r="Q6">
        <f t="shared" si="1"/>
        <v>3</v>
      </c>
      <c r="R6" s="24" t="s">
        <v>53</v>
      </c>
      <c r="S6" s="3">
        <v>245</v>
      </c>
      <c r="T6" s="4">
        <v>10369.732</v>
      </c>
      <c r="U6" s="4">
        <v>1303.3782199999989</v>
      </c>
      <c r="V6" s="4">
        <v>11484</v>
      </c>
      <c r="W6" s="25">
        <f t="shared" si="6"/>
        <v>10.835665621734588</v>
      </c>
    </row>
    <row r="7" spans="1:23" ht="14.25" x14ac:dyDescent="0.45">
      <c r="A7" s="39" t="s">
        <v>19</v>
      </c>
      <c r="B7" s="33" t="s">
        <v>55</v>
      </c>
      <c r="C7" s="3">
        <v>116</v>
      </c>
      <c r="D7" s="4">
        <v>63390.904999999992</v>
      </c>
      <c r="E7" s="4">
        <v>7487.3674200000032</v>
      </c>
      <c r="F7" s="4">
        <v>82316</v>
      </c>
      <c r="G7" s="5">
        <f t="shared" si="2"/>
        <v>0.11811422190612367</v>
      </c>
      <c r="H7" s="6">
        <f t="shared" si="3"/>
        <v>9.2411057388600018</v>
      </c>
      <c r="I7" s="40">
        <f t="shared" si="4"/>
        <v>0.18063194409090669</v>
      </c>
      <c r="J7" s="33" t="s">
        <v>55</v>
      </c>
      <c r="K7" s="7">
        <v>24.886967987215762</v>
      </c>
      <c r="L7" s="7">
        <v>14.392106184463545</v>
      </c>
      <c r="M7" s="7">
        <v>16.893389072801689</v>
      </c>
      <c r="N7" s="7">
        <f t="shared" si="5"/>
        <v>10.494861802752217</v>
      </c>
      <c r="O7" s="7">
        <v>20.90666666666667</v>
      </c>
      <c r="P7" s="25">
        <f t="shared" si="0"/>
        <v>54.702497521578771</v>
      </c>
      <c r="Q7">
        <f t="shared" si="1"/>
        <v>7</v>
      </c>
      <c r="R7" s="24" t="s">
        <v>54</v>
      </c>
      <c r="S7" s="3">
        <v>562</v>
      </c>
      <c r="T7" s="4">
        <v>55893.114999999991</v>
      </c>
      <c r="U7" s="4">
        <v>6806.813449999996</v>
      </c>
      <c r="V7" s="4">
        <v>48111</v>
      </c>
      <c r="W7" s="25">
        <f t="shared" si="6"/>
        <v>13.941040094780817</v>
      </c>
    </row>
    <row r="8" spans="1:23" ht="14.25" x14ac:dyDescent="0.45">
      <c r="A8" s="39" t="s">
        <v>20</v>
      </c>
      <c r="B8" s="33" t="s">
        <v>57</v>
      </c>
      <c r="C8" s="3">
        <v>133</v>
      </c>
      <c r="D8" s="4">
        <v>126242.80600000001</v>
      </c>
      <c r="E8" s="4">
        <v>15390.229079999981</v>
      </c>
      <c r="F8" s="4">
        <v>121658</v>
      </c>
      <c r="G8" s="5">
        <f t="shared" si="2"/>
        <v>0.12190975127723301</v>
      </c>
      <c r="H8" s="6">
        <f t="shared" si="3"/>
        <v>12.452232257640272</v>
      </c>
      <c r="I8" s="40">
        <f t="shared" si="4"/>
        <v>0.2669629361753672</v>
      </c>
      <c r="J8" s="33" t="s">
        <v>57</v>
      </c>
      <c r="K8" s="7">
        <v>26.361325230980835</v>
      </c>
      <c r="L8" s="7">
        <v>18.068472773233431</v>
      </c>
      <c r="M8" s="7">
        <v>21.298304947883594</v>
      </c>
      <c r="N8" s="7">
        <f t="shared" si="5"/>
        <v>8.2928524577474043</v>
      </c>
      <c r="O8" s="7">
        <v>14.14</v>
      </c>
      <c r="P8" s="25">
        <f t="shared" si="0"/>
        <v>58.465837014309656</v>
      </c>
      <c r="Q8">
        <f t="shared" si="1"/>
        <v>9</v>
      </c>
      <c r="R8" s="24" t="s">
        <v>55</v>
      </c>
      <c r="S8" s="3">
        <v>714</v>
      </c>
      <c r="T8" s="4">
        <v>63390.904999999992</v>
      </c>
      <c r="U8" s="4">
        <v>7487.3674200000032</v>
      </c>
      <c r="V8" s="4">
        <v>82316</v>
      </c>
      <c r="W8" s="25">
        <f t="shared" si="6"/>
        <v>9.2411057388600018</v>
      </c>
    </row>
    <row r="9" spans="1:23" ht="14.25" x14ac:dyDescent="0.45">
      <c r="A9" s="39" t="s">
        <v>21</v>
      </c>
      <c r="B9" s="33" t="s">
        <v>52</v>
      </c>
      <c r="C9" s="3">
        <v>150</v>
      </c>
      <c r="D9" s="4">
        <v>94037.503000000026</v>
      </c>
      <c r="E9" s="4">
        <v>11464.925109999989</v>
      </c>
      <c r="F9" s="4">
        <v>107725</v>
      </c>
      <c r="G9" s="5">
        <f t="shared" si="2"/>
        <v>0.12191864675522048</v>
      </c>
      <c r="H9" s="6">
        <f t="shared" si="3"/>
        <v>10.475284622882342</v>
      </c>
      <c r="I9" s="40">
        <f t="shared" si="4"/>
        <v>0.2363887479614282</v>
      </c>
      <c r="J9" s="33" t="s">
        <v>52</v>
      </c>
      <c r="K9" s="7">
        <v>25.463454426172273</v>
      </c>
      <c r="L9" s="7">
        <v>15.681806011987359</v>
      </c>
      <c r="M9" s="7">
        <v>18.489506741754301</v>
      </c>
      <c r="N9" s="7">
        <f t="shared" si="5"/>
        <v>9.7816484141849145</v>
      </c>
      <c r="O9" s="7">
        <v>18.37</v>
      </c>
      <c r="P9" s="25">
        <f t="shared" si="0"/>
        <v>56.655295185491987</v>
      </c>
      <c r="Q9">
        <f t="shared" si="1"/>
        <v>4</v>
      </c>
      <c r="R9" s="24" t="s">
        <v>56</v>
      </c>
      <c r="S9" s="3">
        <v>163</v>
      </c>
      <c r="T9" s="4">
        <v>12407.261</v>
      </c>
      <c r="U9" s="4">
        <v>1542.0113199999996</v>
      </c>
      <c r="V9" s="4">
        <v>11706</v>
      </c>
      <c r="W9" s="25">
        <f t="shared" si="6"/>
        <v>12.718873398257305</v>
      </c>
    </row>
    <row r="10" spans="1:23" ht="14.25" x14ac:dyDescent="0.45">
      <c r="A10" s="39" t="s">
        <v>22</v>
      </c>
      <c r="B10" s="33" t="s">
        <v>61</v>
      </c>
      <c r="C10" s="3">
        <v>167</v>
      </c>
      <c r="D10" s="4">
        <v>2218.1790000000001</v>
      </c>
      <c r="E10" s="4">
        <v>273.2685699999999</v>
      </c>
      <c r="F10" s="4">
        <v>2780</v>
      </c>
      <c r="G10" s="5">
        <f t="shared" si="2"/>
        <v>0.12319500364938983</v>
      </c>
      <c r="H10" s="6">
        <f t="shared" si="3"/>
        <v>9.5748733812949638</v>
      </c>
      <c r="I10" s="40">
        <f t="shared" si="4"/>
        <v>6.1003547861013729E-3</v>
      </c>
      <c r="J10" s="33" t="s">
        <v>61</v>
      </c>
      <c r="K10" s="7">
        <v>23.624068461630706</v>
      </c>
      <c r="L10" s="7">
        <v>11.974438753863829</v>
      </c>
      <c r="M10" s="7">
        <v>14.148471006281076</v>
      </c>
      <c r="N10" s="7">
        <f t="shared" si="5"/>
        <v>11.649629707766877</v>
      </c>
      <c r="O10" s="7">
        <v>24.539999999999996</v>
      </c>
      <c r="P10" s="25">
        <f t="shared" si="0"/>
        <v>67.67426230752632</v>
      </c>
      <c r="Q10">
        <f t="shared" si="1"/>
        <v>13</v>
      </c>
      <c r="R10" s="24" t="s">
        <v>57</v>
      </c>
      <c r="S10" s="3">
        <v>862</v>
      </c>
      <c r="T10" s="4">
        <v>126242.80600000001</v>
      </c>
      <c r="U10" s="4">
        <v>15390.229079999981</v>
      </c>
      <c r="V10" s="4">
        <v>121658</v>
      </c>
      <c r="W10" s="25">
        <f t="shared" si="6"/>
        <v>12.452232257640272</v>
      </c>
    </row>
    <row r="11" spans="1:23" ht="14.65" thickBot="1" x14ac:dyDescent="0.5">
      <c r="A11" s="39" t="s">
        <v>23</v>
      </c>
      <c r="B11" s="1"/>
      <c r="C11" s="3"/>
      <c r="D11" s="8">
        <f>SUM(D2:D10)</f>
        <v>387282.04399999999</v>
      </c>
      <c r="E11" s="8">
        <f t="shared" ref="E11:F11" si="7">SUM(E2:E10)</f>
        <v>47525.189399999967</v>
      </c>
      <c r="F11" s="8">
        <f t="shared" si="7"/>
        <v>416531</v>
      </c>
      <c r="G11" s="5">
        <f t="shared" si="2"/>
        <v>0.12271467303038704</v>
      </c>
      <c r="H11" s="6">
        <f t="shared" si="3"/>
        <v>11.157355702216641</v>
      </c>
      <c r="I11" s="40">
        <f t="shared" si="4"/>
        <v>0.91402405734157943</v>
      </c>
      <c r="J11" s="52" t="s">
        <v>68</v>
      </c>
      <c r="K11" s="7">
        <f>SUMPRODUCT($I2:$I10,K2:K10)/$I11</f>
        <v>25.563452686728986</v>
      </c>
      <c r="L11" s="7">
        <f>SUMPRODUCT($I2:$I10,L2:L10)/$I11</f>
        <v>16.477716103240532</v>
      </c>
      <c r="M11" s="7">
        <f>SUMPRODUCT($I2:$I10,M2:M10)/$I11</f>
        <v>19.448942265984119</v>
      </c>
      <c r="N11" s="7">
        <f>SUMPRODUCT($I2:$I10,N2:N10)/$I11</f>
        <v>9.0857365834884529</v>
      </c>
      <c r="O11" s="7">
        <f>SUMPRODUCT($I2:$I10,O2:O10)/$I11</f>
        <v>17.28308175942087</v>
      </c>
      <c r="P11" s="7">
        <f t="shared" si="0"/>
        <v>57.367416436474663</v>
      </c>
      <c r="Q11">
        <f t="shared" ref="Q11:Q17" si="8">IFERROR(MATCH(Y11,R$2:R$17,0),0)</f>
        <v>0</v>
      </c>
      <c r="R11" s="24" t="s">
        <v>58</v>
      </c>
      <c r="S11" s="3">
        <v>204</v>
      </c>
      <c r="T11" s="4">
        <v>12391.608999999997</v>
      </c>
      <c r="U11" s="4">
        <v>1509.2002899999998</v>
      </c>
      <c r="V11" s="4">
        <v>16177</v>
      </c>
      <c r="W11" s="25">
        <f t="shared" si="6"/>
        <v>9.1920200284354312</v>
      </c>
    </row>
    <row r="12" spans="1:23" ht="14.65" thickBot="1" x14ac:dyDescent="0.5">
      <c r="A12" s="39" t="s">
        <v>24</v>
      </c>
      <c r="B12" s="1"/>
      <c r="C12" s="3"/>
      <c r="D12" s="8">
        <v>421185.55499999999</v>
      </c>
      <c r="E12" s="8">
        <v>51752.235077339421</v>
      </c>
      <c r="F12" s="8">
        <v>455711.2</v>
      </c>
      <c r="G12" s="41">
        <f t="shared" si="2"/>
        <v>0.12287276822050419</v>
      </c>
      <c r="H12" s="42">
        <f t="shared" si="3"/>
        <v>11.090854602651856</v>
      </c>
      <c r="I12" s="43">
        <f t="shared" si="4"/>
        <v>1</v>
      </c>
      <c r="J12" s="52" t="s">
        <v>69</v>
      </c>
      <c r="K12" s="12">
        <f t="shared" ref="K12:P12" si="9">AVERAGE(K2:K10)</f>
        <v>24.883357206802387</v>
      </c>
      <c r="L12" s="12">
        <f t="shared" si="9"/>
        <v>15.496626800675374</v>
      </c>
      <c r="M12" s="12">
        <f t="shared" si="9"/>
        <v>18.419955712490154</v>
      </c>
      <c r="N12" s="12">
        <f t="shared" si="9"/>
        <v>9.3867304061270112</v>
      </c>
      <c r="O12" s="12">
        <f t="shared" si="9"/>
        <v>18.942777777777778</v>
      </c>
      <c r="P12" s="12">
        <f t="shared" si="9"/>
        <v>56.770992274909005</v>
      </c>
      <c r="Q12">
        <f t="shared" si="8"/>
        <v>0</v>
      </c>
      <c r="R12" s="24" t="s">
        <v>59</v>
      </c>
      <c r="S12" s="3">
        <v>99</v>
      </c>
      <c r="T12" s="4">
        <v>5807.8820000000005</v>
      </c>
      <c r="U12" s="4">
        <v>730.27722000000006</v>
      </c>
      <c r="V12" s="4">
        <v>7548</v>
      </c>
      <c r="W12" s="25">
        <f t="shared" si="6"/>
        <v>9.233516693163752</v>
      </c>
    </row>
    <row r="13" spans="1:23" ht="13.5" thickBot="1" x14ac:dyDescent="0.45">
      <c r="A13" s="44" t="s">
        <v>25</v>
      </c>
      <c r="B13" s="45"/>
      <c r="C13" s="46"/>
      <c r="D13" s="47"/>
      <c r="E13" s="47"/>
      <c r="F13" s="48"/>
      <c r="G13" s="47"/>
      <c r="H13" s="34">
        <v>9.7280570856725426</v>
      </c>
      <c r="I13" s="49"/>
      <c r="J13" s="47"/>
      <c r="Q13">
        <f t="shared" si="8"/>
        <v>0</v>
      </c>
      <c r="R13" s="24" t="s">
        <v>60</v>
      </c>
      <c r="S13" s="3">
        <v>14</v>
      </c>
      <c r="T13" s="4">
        <v>612.64099999999996</v>
      </c>
      <c r="U13" s="4">
        <v>105.68098000000001</v>
      </c>
      <c r="V13" s="4">
        <v>1099</v>
      </c>
      <c r="W13" s="25">
        <f t="shared" si="6"/>
        <v>6.6894376706096441</v>
      </c>
    </row>
    <row r="14" spans="1:23" ht="13.15" x14ac:dyDescent="0.4">
      <c r="A14" s="11" t="s">
        <v>26</v>
      </c>
      <c r="F14" s="13"/>
      <c r="H14" s="13"/>
      <c r="O14" s="10"/>
      <c r="Q14">
        <f t="shared" si="8"/>
        <v>0</v>
      </c>
      <c r="R14" s="24" t="s">
        <v>61</v>
      </c>
      <c r="S14" s="3">
        <v>55</v>
      </c>
      <c r="T14" s="4">
        <v>2218.1790000000001</v>
      </c>
      <c r="U14" s="4">
        <v>273.2685699999999</v>
      </c>
      <c r="V14" s="4">
        <v>2780</v>
      </c>
      <c r="W14" s="25">
        <f t="shared" si="6"/>
        <v>9.5748733812949638</v>
      </c>
    </row>
    <row r="15" spans="1:23" ht="13.15" x14ac:dyDescent="0.4">
      <c r="A15" s="11" t="s">
        <v>27</v>
      </c>
      <c r="F15" s="13"/>
      <c r="H15" s="13"/>
      <c r="K15" s="10" t="s">
        <v>28</v>
      </c>
      <c r="M15" s="10"/>
      <c r="O15" s="10"/>
      <c r="Q15">
        <f t="shared" si="8"/>
        <v>0</v>
      </c>
      <c r="R15" s="24" t="s">
        <v>62</v>
      </c>
      <c r="S15" s="3">
        <v>27</v>
      </c>
      <c r="T15" s="4">
        <v>2402.6219999999998</v>
      </c>
      <c r="U15" s="4">
        <v>299.01464000000004</v>
      </c>
      <c r="V15" s="4">
        <v>2281</v>
      </c>
      <c r="W15" s="25">
        <f t="shared" si="6"/>
        <v>12.639835160017537</v>
      </c>
    </row>
    <row r="16" spans="1:23" ht="13.15" x14ac:dyDescent="0.4">
      <c r="A16" s="14" t="s">
        <v>29</v>
      </c>
      <c r="B16" s="31"/>
      <c r="L16" s="10"/>
      <c r="M16" s="15">
        <f>H11/M11</f>
        <v>0.57367416436474661</v>
      </c>
      <c r="N16" s="10" t="s">
        <v>30</v>
      </c>
      <c r="Q16">
        <f t="shared" si="8"/>
        <v>0</v>
      </c>
      <c r="R16" s="24" t="s">
        <v>63</v>
      </c>
      <c r="S16" s="3">
        <v>5</v>
      </c>
      <c r="T16" s="4">
        <v>281.45600000000002</v>
      </c>
      <c r="U16" s="4">
        <v>40.854427339448321</v>
      </c>
      <c r="V16" s="4">
        <v>367.20000000000005</v>
      </c>
      <c r="W16" s="25">
        <f t="shared" si="6"/>
        <v>9.1979084967320262</v>
      </c>
    </row>
    <row r="17" spans="1:23" ht="13.15" x14ac:dyDescent="0.4">
      <c r="A17" s="11" t="s">
        <v>31</v>
      </c>
      <c r="C17" s="2" t="s">
        <v>32</v>
      </c>
      <c r="M17" s="15">
        <f>H13/M12</f>
        <v>0.52812597584456555</v>
      </c>
      <c r="N17" s="10" t="s">
        <v>33</v>
      </c>
      <c r="Q17">
        <f t="shared" si="8"/>
        <v>0</v>
      </c>
      <c r="R17" s="24" t="s">
        <v>64</v>
      </c>
      <c r="S17" s="3">
        <v>2</v>
      </c>
      <c r="T17" s="4">
        <v>0.04</v>
      </c>
      <c r="U17" s="4">
        <v>6.8000000000000005E-3</v>
      </c>
      <c r="V17" s="4">
        <v>2</v>
      </c>
      <c r="W17" s="9"/>
    </row>
    <row r="18" spans="1:23" ht="13.5" thickBot="1" x14ac:dyDescent="0.45">
      <c r="A18" s="11" t="s">
        <v>34</v>
      </c>
      <c r="C18" s="2" t="s">
        <v>35</v>
      </c>
      <c r="R18" s="26" t="s">
        <v>66</v>
      </c>
      <c r="S18" s="27">
        <f>SUM(S2:S17)</f>
        <v>4558</v>
      </c>
      <c r="T18" s="28">
        <f>SUM(T2:T17)</f>
        <v>421185.55499999999</v>
      </c>
      <c r="U18" s="28">
        <f>SUM(U2:U17)</f>
        <v>51752.235077339421</v>
      </c>
      <c r="V18" s="28">
        <f>SUM(V2:V17)</f>
        <v>455711.2</v>
      </c>
      <c r="W18" s="29">
        <f t="shared" ref="W18" si="10">12*T18/V18</f>
        <v>11.090854602651856</v>
      </c>
    </row>
    <row r="19" spans="1:23" x14ac:dyDescent="0.35">
      <c r="A19" s="11" t="s">
        <v>36</v>
      </c>
      <c r="C19" s="2" t="s">
        <v>37</v>
      </c>
    </row>
    <row r="20" spans="1:23" x14ac:dyDescent="0.35">
      <c r="A20" s="11" t="s">
        <v>38</v>
      </c>
      <c r="C20" s="2" t="s">
        <v>39</v>
      </c>
    </row>
    <row r="21" spans="1:23" x14ac:dyDescent="0.35">
      <c r="A21" s="11" t="s">
        <v>40</v>
      </c>
      <c r="C21" s="2" t="s">
        <v>41</v>
      </c>
    </row>
    <row r="22" spans="1:23" x14ac:dyDescent="0.35">
      <c r="A22" s="11" t="s">
        <v>42</v>
      </c>
      <c r="C22" s="2" t="s">
        <v>43</v>
      </c>
    </row>
    <row r="23" spans="1:23" x14ac:dyDescent="0.35">
      <c r="A23" s="11"/>
    </row>
    <row r="24" spans="1:23" ht="13.15" x14ac:dyDescent="0.4">
      <c r="D24" s="16"/>
      <c r="E24" s="16"/>
      <c r="F24" s="16"/>
      <c r="G24" s="17"/>
      <c r="H24" s="17"/>
      <c r="I24" s="18"/>
      <c r="J24" s="18"/>
      <c r="M24"/>
      <c r="N24"/>
      <c r="O24"/>
      <c r="P24"/>
    </row>
    <row r="25" spans="1:23" ht="13.15" x14ac:dyDescent="0.4">
      <c r="D25" s="16"/>
      <c r="E25" s="16"/>
      <c r="F25" s="16"/>
      <c r="G25" s="17"/>
      <c r="H25" s="17"/>
      <c r="I25" s="18"/>
      <c r="J25" s="18"/>
      <c r="M25"/>
      <c r="N25"/>
      <c r="O25"/>
      <c r="P25"/>
    </row>
    <row r="26" spans="1:23" ht="13.15" x14ac:dyDescent="0.4">
      <c r="D26" s="16"/>
      <c r="E26" s="16"/>
      <c r="F26" s="16"/>
      <c r="G26" s="17"/>
      <c r="H26" s="17"/>
      <c r="I26" s="18"/>
      <c r="J26" s="18"/>
      <c r="M26"/>
      <c r="N26"/>
      <c r="O26"/>
      <c r="P26"/>
    </row>
    <row r="27" spans="1:23" ht="13.15" x14ac:dyDescent="0.4">
      <c r="D27" s="16"/>
      <c r="E27" s="16"/>
      <c r="F27" s="16"/>
      <c r="G27" s="17"/>
      <c r="H27" s="17"/>
      <c r="I27" s="18"/>
      <c r="J27" s="18"/>
      <c r="M27"/>
      <c r="N27"/>
      <c r="O27"/>
      <c r="P27"/>
    </row>
    <row r="28" spans="1:23" ht="13.15" x14ac:dyDescent="0.4">
      <c r="D28" s="16"/>
      <c r="E28" s="16"/>
      <c r="F28" s="16"/>
      <c r="G28" s="17"/>
      <c r="H28" s="17"/>
      <c r="I28" s="18"/>
      <c r="J28" s="18"/>
      <c r="M28"/>
      <c r="N28"/>
      <c r="O28"/>
      <c r="P28"/>
    </row>
    <row r="29" spans="1:23" ht="13.15" x14ac:dyDescent="0.4">
      <c r="D29" s="16"/>
      <c r="E29" s="16"/>
      <c r="F29" s="16"/>
      <c r="G29" s="17"/>
      <c r="H29" s="17"/>
      <c r="I29" s="18"/>
      <c r="J29" s="18"/>
      <c r="M29"/>
      <c r="N29"/>
      <c r="O29"/>
      <c r="P29"/>
    </row>
    <row r="30" spans="1:23" ht="13.15" x14ac:dyDescent="0.4">
      <c r="D30" s="16"/>
      <c r="E30" s="16"/>
      <c r="F30" s="16"/>
      <c r="G30" s="17"/>
      <c r="H30" s="17"/>
      <c r="I30" s="18"/>
      <c r="J30" s="18"/>
      <c r="M30"/>
      <c r="N30"/>
      <c r="O30"/>
      <c r="P30"/>
    </row>
    <row r="31" spans="1:23" ht="13.15" x14ac:dyDescent="0.4">
      <c r="D31" s="16"/>
      <c r="E31" s="16"/>
      <c r="F31" s="16"/>
      <c r="O31" s="19"/>
      <c r="P31" s="19"/>
    </row>
    <row r="32" spans="1:23" x14ac:dyDescent="0.35">
      <c r="D32" s="16"/>
      <c r="E32" s="16"/>
      <c r="F32" s="16"/>
      <c r="O32" s="16"/>
      <c r="P32" s="16"/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09465-BDFA-4DE4-ABFA-AEFB7573B05D}">
  <sheetPr codeName="Sheet9"/>
  <dimension ref="A1:S18"/>
  <sheetViews>
    <sheetView workbookViewId="0"/>
  </sheetViews>
  <sheetFormatPr defaultRowHeight="12.4" x14ac:dyDescent="0.35"/>
  <cols>
    <col min="1" max="2" width="9.140625" style="54"/>
    <col min="3" max="3" width="23" style="54" bestFit="1" customWidth="1"/>
    <col min="4" max="4" width="9.140625" style="54"/>
    <col min="5" max="5" width="5.42578125" style="54" bestFit="1" customWidth="1"/>
    <col min="6" max="7" width="9.140625" style="54"/>
    <col min="8" max="9" width="12.5" style="54" customWidth="1"/>
    <col min="10" max="258" width="9.140625" style="54"/>
    <col min="259" max="259" width="23" style="54" bestFit="1" customWidth="1"/>
    <col min="260" max="260" width="9.140625" style="54"/>
    <col min="261" max="261" width="5.42578125" style="54" bestFit="1" customWidth="1"/>
    <col min="262" max="263" width="9.140625" style="54"/>
    <col min="264" max="265" width="12.5" style="54" customWidth="1"/>
    <col min="266" max="514" width="9.140625" style="54"/>
    <col min="515" max="515" width="23" style="54" bestFit="1" customWidth="1"/>
    <col min="516" max="516" width="9.140625" style="54"/>
    <col min="517" max="517" width="5.42578125" style="54" bestFit="1" customWidth="1"/>
    <col min="518" max="519" width="9.140625" style="54"/>
    <col min="520" max="521" width="12.5" style="54" customWidth="1"/>
    <col min="522" max="770" width="9.140625" style="54"/>
    <col min="771" max="771" width="23" style="54" bestFit="1" customWidth="1"/>
    <col min="772" max="772" width="9.140625" style="54"/>
    <col min="773" max="773" width="5.42578125" style="54" bestFit="1" customWidth="1"/>
    <col min="774" max="775" width="9.140625" style="54"/>
    <col min="776" max="777" width="12.5" style="54" customWidth="1"/>
    <col min="778" max="1026" width="9.140625" style="54"/>
    <col min="1027" max="1027" width="23" style="54" bestFit="1" customWidth="1"/>
    <col min="1028" max="1028" width="9.140625" style="54"/>
    <col min="1029" max="1029" width="5.42578125" style="54" bestFit="1" customWidth="1"/>
    <col min="1030" max="1031" width="9.140625" style="54"/>
    <col min="1032" max="1033" width="12.5" style="54" customWidth="1"/>
    <col min="1034" max="1282" width="9.140625" style="54"/>
    <col min="1283" max="1283" width="23" style="54" bestFit="1" customWidth="1"/>
    <col min="1284" max="1284" width="9.140625" style="54"/>
    <col min="1285" max="1285" width="5.42578125" style="54" bestFit="1" customWidth="1"/>
    <col min="1286" max="1287" width="9.140625" style="54"/>
    <col min="1288" max="1289" width="12.5" style="54" customWidth="1"/>
    <col min="1290" max="1538" width="9.140625" style="54"/>
    <col min="1539" max="1539" width="23" style="54" bestFit="1" customWidth="1"/>
    <col min="1540" max="1540" width="9.140625" style="54"/>
    <col min="1541" max="1541" width="5.42578125" style="54" bestFit="1" customWidth="1"/>
    <col min="1542" max="1543" width="9.140625" style="54"/>
    <col min="1544" max="1545" width="12.5" style="54" customWidth="1"/>
    <col min="1546" max="1794" width="9.140625" style="54"/>
    <col min="1795" max="1795" width="23" style="54" bestFit="1" customWidth="1"/>
    <col min="1796" max="1796" width="9.140625" style="54"/>
    <col min="1797" max="1797" width="5.42578125" style="54" bestFit="1" customWidth="1"/>
    <col min="1798" max="1799" width="9.140625" style="54"/>
    <col min="1800" max="1801" width="12.5" style="54" customWidth="1"/>
    <col min="1802" max="2050" width="9.140625" style="54"/>
    <col min="2051" max="2051" width="23" style="54" bestFit="1" customWidth="1"/>
    <col min="2052" max="2052" width="9.140625" style="54"/>
    <col min="2053" max="2053" width="5.42578125" style="54" bestFit="1" customWidth="1"/>
    <col min="2054" max="2055" width="9.140625" style="54"/>
    <col min="2056" max="2057" width="12.5" style="54" customWidth="1"/>
    <col min="2058" max="2306" width="9.140625" style="54"/>
    <col min="2307" max="2307" width="23" style="54" bestFit="1" customWidth="1"/>
    <col min="2308" max="2308" width="9.140625" style="54"/>
    <col min="2309" max="2309" width="5.42578125" style="54" bestFit="1" customWidth="1"/>
    <col min="2310" max="2311" width="9.140625" style="54"/>
    <col min="2312" max="2313" width="12.5" style="54" customWidth="1"/>
    <col min="2314" max="2562" width="9.140625" style="54"/>
    <col min="2563" max="2563" width="23" style="54" bestFit="1" customWidth="1"/>
    <col min="2564" max="2564" width="9.140625" style="54"/>
    <col min="2565" max="2565" width="5.42578125" style="54" bestFit="1" customWidth="1"/>
    <col min="2566" max="2567" width="9.140625" style="54"/>
    <col min="2568" max="2569" width="12.5" style="54" customWidth="1"/>
    <col min="2570" max="2818" width="9.140625" style="54"/>
    <col min="2819" max="2819" width="23" style="54" bestFit="1" customWidth="1"/>
    <col min="2820" max="2820" width="9.140625" style="54"/>
    <col min="2821" max="2821" width="5.42578125" style="54" bestFit="1" customWidth="1"/>
    <col min="2822" max="2823" width="9.140625" style="54"/>
    <col min="2824" max="2825" width="12.5" style="54" customWidth="1"/>
    <col min="2826" max="3074" width="9.140625" style="54"/>
    <col min="3075" max="3075" width="23" style="54" bestFit="1" customWidth="1"/>
    <col min="3076" max="3076" width="9.140625" style="54"/>
    <col min="3077" max="3077" width="5.42578125" style="54" bestFit="1" customWidth="1"/>
    <col min="3078" max="3079" width="9.140625" style="54"/>
    <col min="3080" max="3081" width="12.5" style="54" customWidth="1"/>
    <col min="3082" max="3330" width="9.140625" style="54"/>
    <col min="3331" max="3331" width="23" style="54" bestFit="1" customWidth="1"/>
    <col min="3332" max="3332" width="9.140625" style="54"/>
    <col min="3333" max="3333" width="5.42578125" style="54" bestFit="1" customWidth="1"/>
    <col min="3334" max="3335" width="9.140625" style="54"/>
    <col min="3336" max="3337" width="12.5" style="54" customWidth="1"/>
    <col min="3338" max="3586" width="9.140625" style="54"/>
    <col min="3587" max="3587" width="23" style="54" bestFit="1" customWidth="1"/>
    <col min="3588" max="3588" width="9.140625" style="54"/>
    <col min="3589" max="3589" width="5.42578125" style="54" bestFit="1" customWidth="1"/>
    <col min="3590" max="3591" width="9.140625" style="54"/>
    <col min="3592" max="3593" width="12.5" style="54" customWidth="1"/>
    <col min="3594" max="3842" width="9.140625" style="54"/>
    <col min="3843" max="3843" width="23" style="54" bestFit="1" customWidth="1"/>
    <col min="3844" max="3844" width="9.140625" style="54"/>
    <col min="3845" max="3845" width="5.42578125" style="54" bestFit="1" customWidth="1"/>
    <col min="3846" max="3847" width="9.140625" style="54"/>
    <col min="3848" max="3849" width="12.5" style="54" customWidth="1"/>
    <col min="3850" max="4098" width="9.140625" style="54"/>
    <col min="4099" max="4099" width="23" style="54" bestFit="1" customWidth="1"/>
    <col min="4100" max="4100" width="9.140625" style="54"/>
    <col min="4101" max="4101" width="5.42578125" style="54" bestFit="1" customWidth="1"/>
    <col min="4102" max="4103" width="9.140625" style="54"/>
    <col min="4104" max="4105" width="12.5" style="54" customWidth="1"/>
    <col min="4106" max="4354" width="9.140625" style="54"/>
    <col min="4355" max="4355" width="23" style="54" bestFit="1" customWidth="1"/>
    <col min="4356" max="4356" width="9.140625" style="54"/>
    <col min="4357" max="4357" width="5.42578125" style="54" bestFit="1" customWidth="1"/>
    <col min="4358" max="4359" width="9.140625" style="54"/>
    <col min="4360" max="4361" width="12.5" style="54" customWidth="1"/>
    <col min="4362" max="4610" width="9.140625" style="54"/>
    <col min="4611" max="4611" width="23" style="54" bestFit="1" customWidth="1"/>
    <col min="4612" max="4612" width="9.140625" style="54"/>
    <col min="4613" max="4613" width="5.42578125" style="54" bestFit="1" customWidth="1"/>
    <col min="4614" max="4615" width="9.140625" style="54"/>
    <col min="4616" max="4617" width="12.5" style="54" customWidth="1"/>
    <col min="4618" max="4866" width="9.140625" style="54"/>
    <col min="4867" max="4867" width="23" style="54" bestFit="1" customWidth="1"/>
    <col min="4868" max="4868" width="9.140625" style="54"/>
    <col min="4869" max="4869" width="5.42578125" style="54" bestFit="1" customWidth="1"/>
    <col min="4870" max="4871" width="9.140625" style="54"/>
    <col min="4872" max="4873" width="12.5" style="54" customWidth="1"/>
    <col min="4874" max="5122" width="9.140625" style="54"/>
    <col min="5123" max="5123" width="23" style="54" bestFit="1" customWidth="1"/>
    <col min="5124" max="5124" width="9.140625" style="54"/>
    <col min="5125" max="5125" width="5.42578125" style="54" bestFit="1" customWidth="1"/>
    <col min="5126" max="5127" width="9.140625" style="54"/>
    <col min="5128" max="5129" width="12.5" style="54" customWidth="1"/>
    <col min="5130" max="5378" width="9.140625" style="54"/>
    <col min="5379" max="5379" width="23" style="54" bestFit="1" customWidth="1"/>
    <col min="5380" max="5380" width="9.140625" style="54"/>
    <col min="5381" max="5381" width="5.42578125" style="54" bestFit="1" customWidth="1"/>
    <col min="5382" max="5383" width="9.140625" style="54"/>
    <col min="5384" max="5385" width="12.5" style="54" customWidth="1"/>
    <col min="5386" max="5634" width="9.140625" style="54"/>
    <col min="5635" max="5635" width="23" style="54" bestFit="1" customWidth="1"/>
    <col min="5636" max="5636" width="9.140625" style="54"/>
    <col min="5637" max="5637" width="5.42578125" style="54" bestFit="1" customWidth="1"/>
    <col min="5638" max="5639" width="9.140625" style="54"/>
    <col min="5640" max="5641" width="12.5" style="54" customWidth="1"/>
    <col min="5642" max="5890" width="9.140625" style="54"/>
    <col min="5891" max="5891" width="23" style="54" bestFit="1" customWidth="1"/>
    <col min="5892" max="5892" width="9.140625" style="54"/>
    <col min="5893" max="5893" width="5.42578125" style="54" bestFit="1" customWidth="1"/>
    <col min="5894" max="5895" width="9.140625" style="54"/>
    <col min="5896" max="5897" width="12.5" style="54" customWidth="1"/>
    <col min="5898" max="6146" width="9.140625" style="54"/>
    <col min="6147" max="6147" width="23" style="54" bestFit="1" customWidth="1"/>
    <col min="6148" max="6148" width="9.140625" style="54"/>
    <col min="6149" max="6149" width="5.42578125" style="54" bestFit="1" customWidth="1"/>
    <col min="6150" max="6151" width="9.140625" style="54"/>
    <col min="6152" max="6153" width="12.5" style="54" customWidth="1"/>
    <col min="6154" max="6402" width="9.140625" style="54"/>
    <col min="6403" max="6403" width="23" style="54" bestFit="1" customWidth="1"/>
    <col min="6404" max="6404" width="9.140625" style="54"/>
    <col min="6405" max="6405" width="5.42578125" style="54" bestFit="1" customWidth="1"/>
    <col min="6406" max="6407" width="9.140625" style="54"/>
    <col min="6408" max="6409" width="12.5" style="54" customWidth="1"/>
    <col min="6410" max="6658" width="9.140625" style="54"/>
    <col min="6659" max="6659" width="23" style="54" bestFit="1" customWidth="1"/>
    <col min="6660" max="6660" width="9.140625" style="54"/>
    <col min="6661" max="6661" width="5.42578125" style="54" bestFit="1" customWidth="1"/>
    <col min="6662" max="6663" width="9.140625" style="54"/>
    <col min="6664" max="6665" width="12.5" style="54" customWidth="1"/>
    <col min="6666" max="6914" width="9.140625" style="54"/>
    <col min="6915" max="6915" width="23" style="54" bestFit="1" customWidth="1"/>
    <col min="6916" max="6916" width="9.140625" style="54"/>
    <col min="6917" max="6917" width="5.42578125" style="54" bestFit="1" customWidth="1"/>
    <col min="6918" max="6919" width="9.140625" style="54"/>
    <col min="6920" max="6921" width="12.5" style="54" customWidth="1"/>
    <col min="6922" max="7170" width="9.140625" style="54"/>
    <col min="7171" max="7171" width="23" style="54" bestFit="1" customWidth="1"/>
    <col min="7172" max="7172" width="9.140625" style="54"/>
    <col min="7173" max="7173" width="5.42578125" style="54" bestFit="1" customWidth="1"/>
    <col min="7174" max="7175" width="9.140625" style="54"/>
    <col min="7176" max="7177" width="12.5" style="54" customWidth="1"/>
    <col min="7178" max="7426" width="9.140625" style="54"/>
    <col min="7427" max="7427" width="23" style="54" bestFit="1" customWidth="1"/>
    <col min="7428" max="7428" width="9.140625" style="54"/>
    <col min="7429" max="7429" width="5.42578125" style="54" bestFit="1" customWidth="1"/>
    <col min="7430" max="7431" width="9.140625" style="54"/>
    <col min="7432" max="7433" width="12.5" style="54" customWidth="1"/>
    <col min="7434" max="7682" width="9.140625" style="54"/>
    <col min="7683" max="7683" width="23" style="54" bestFit="1" customWidth="1"/>
    <col min="7684" max="7684" width="9.140625" style="54"/>
    <col min="7685" max="7685" width="5.42578125" style="54" bestFit="1" customWidth="1"/>
    <col min="7686" max="7687" width="9.140625" style="54"/>
    <col min="7688" max="7689" width="12.5" style="54" customWidth="1"/>
    <col min="7690" max="7938" width="9.140625" style="54"/>
    <col min="7939" max="7939" width="23" style="54" bestFit="1" customWidth="1"/>
    <col min="7940" max="7940" width="9.140625" style="54"/>
    <col min="7941" max="7941" width="5.42578125" style="54" bestFit="1" customWidth="1"/>
    <col min="7942" max="7943" width="9.140625" style="54"/>
    <col min="7944" max="7945" width="12.5" style="54" customWidth="1"/>
    <col min="7946" max="8194" width="9.140625" style="54"/>
    <col min="8195" max="8195" width="23" style="54" bestFit="1" customWidth="1"/>
    <col min="8196" max="8196" width="9.140625" style="54"/>
    <col min="8197" max="8197" width="5.42578125" style="54" bestFit="1" customWidth="1"/>
    <col min="8198" max="8199" width="9.140625" style="54"/>
    <col min="8200" max="8201" width="12.5" style="54" customWidth="1"/>
    <col min="8202" max="8450" width="9.140625" style="54"/>
    <col min="8451" max="8451" width="23" style="54" bestFit="1" customWidth="1"/>
    <col min="8452" max="8452" width="9.140625" style="54"/>
    <col min="8453" max="8453" width="5.42578125" style="54" bestFit="1" customWidth="1"/>
    <col min="8454" max="8455" width="9.140625" style="54"/>
    <col min="8456" max="8457" width="12.5" style="54" customWidth="1"/>
    <col min="8458" max="8706" width="9.140625" style="54"/>
    <col min="8707" max="8707" width="23" style="54" bestFit="1" customWidth="1"/>
    <col min="8708" max="8708" width="9.140625" style="54"/>
    <col min="8709" max="8709" width="5.42578125" style="54" bestFit="1" customWidth="1"/>
    <col min="8710" max="8711" width="9.140625" style="54"/>
    <col min="8712" max="8713" width="12.5" style="54" customWidth="1"/>
    <col min="8714" max="8962" width="9.140625" style="54"/>
    <col min="8963" max="8963" width="23" style="54" bestFit="1" customWidth="1"/>
    <col min="8964" max="8964" width="9.140625" style="54"/>
    <col min="8965" max="8965" width="5.42578125" style="54" bestFit="1" customWidth="1"/>
    <col min="8966" max="8967" width="9.140625" style="54"/>
    <col min="8968" max="8969" width="12.5" style="54" customWidth="1"/>
    <col min="8970" max="9218" width="9.140625" style="54"/>
    <col min="9219" max="9219" width="23" style="54" bestFit="1" customWidth="1"/>
    <col min="9220" max="9220" width="9.140625" style="54"/>
    <col min="9221" max="9221" width="5.42578125" style="54" bestFit="1" customWidth="1"/>
    <col min="9222" max="9223" width="9.140625" style="54"/>
    <col min="9224" max="9225" width="12.5" style="54" customWidth="1"/>
    <col min="9226" max="9474" width="9.140625" style="54"/>
    <col min="9475" max="9475" width="23" style="54" bestFit="1" customWidth="1"/>
    <col min="9476" max="9476" width="9.140625" style="54"/>
    <col min="9477" max="9477" width="5.42578125" style="54" bestFit="1" customWidth="1"/>
    <col min="9478" max="9479" width="9.140625" style="54"/>
    <col min="9480" max="9481" width="12.5" style="54" customWidth="1"/>
    <col min="9482" max="9730" width="9.140625" style="54"/>
    <col min="9731" max="9731" width="23" style="54" bestFit="1" customWidth="1"/>
    <col min="9732" max="9732" width="9.140625" style="54"/>
    <col min="9733" max="9733" width="5.42578125" style="54" bestFit="1" customWidth="1"/>
    <col min="9734" max="9735" width="9.140625" style="54"/>
    <col min="9736" max="9737" width="12.5" style="54" customWidth="1"/>
    <col min="9738" max="9986" width="9.140625" style="54"/>
    <col min="9987" max="9987" width="23" style="54" bestFit="1" customWidth="1"/>
    <col min="9988" max="9988" width="9.140625" style="54"/>
    <col min="9989" max="9989" width="5.42578125" style="54" bestFit="1" customWidth="1"/>
    <col min="9990" max="9991" width="9.140625" style="54"/>
    <col min="9992" max="9993" width="12.5" style="54" customWidth="1"/>
    <col min="9994" max="10242" width="9.140625" style="54"/>
    <col min="10243" max="10243" width="23" style="54" bestFit="1" customWidth="1"/>
    <col min="10244" max="10244" width="9.140625" style="54"/>
    <col min="10245" max="10245" width="5.42578125" style="54" bestFit="1" customWidth="1"/>
    <col min="10246" max="10247" width="9.140625" style="54"/>
    <col min="10248" max="10249" width="12.5" style="54" customWidth="1"/>
    <col min="10250" max="10498" width="9.140625" style="54"/>
    <col min="10499" max="10499" width="23" style="54" bestFit="1" customWidth="1"/>
    <col min="10500" max="10500" width="9.140625" style="54"/>
    <col min="10501" max="10501" width="5.42578125" style="54" bestFit="1" customWidth="1"/>
    <col min="10502" max="10503" width="9.140625" style="54"/>
    <col min="10504" max="10505" width="12.5" style="54" customWidth="1"/>
    <col min="10506" max="10754" width="9.140625" style="54"/>
    <col min="10755" max="10755" width="23" style="54" bestFit="1" customWidth="1"/>
    <col min="10756" max="10756" width="9.140625" style="54"/>
    <col min="10757" max="10757" width="5.42578125" style="54" bestFit="1" customWidth="1"/>
    <col min="10758" max="10759" width="9.140625" style="54"/>
    <col min="10760" max="10761" width="12.5" style="54" customWidth="1"/>
    <col min="10762" max="11010" width="9.140625" style="54"/>
    <col min="11011" max="11011" width="23" style="54" bestFit="1" customWidth="1"/>
    <col min="11012" max="11012" width="9.140625" style="54"/>
    <col min="11013" max="11013" width="5.42578125" style="54" bestFit="1" customWidth="1"/>
    <col min="11014" max="11015" width="9.140625" style="54"/>
    <col min="11016" max="11017" width="12.5" style="54" customWidth="1"/>
    <col min="11018" max="11266" width="9.140625" style="54"/>
    <col min="11267" max="11267" width="23" style="54" bestFit="1" customWidth="1"/>
    <col min="11268" max="11268" width="9.140625" style="54"/>
    <col min="11269" max="11269" width="5.42578125" style="54" bestFit="1" customWidth="1"/>
    <col min="11270" max="11271" width="9.140625" style="54"/>
    <col min="11272" max="11273" width="12.5" style="54" customWidth="1"/>
    <col min="11274" max="11522" width="9.140625" style="54"/>
    <col min="11523" max="11523" width="23" style="54" bestFit="1" customWidth="1"/>
    <col min="11524" max="11524" width="9.140625" style="54"/>
    <col min="11525" max="11525" width="5.42578125" style="54" bestFit="1" customWidth="1"/>
    <col min="11526" max="11527" width="9.140625" style="54"/>
    <col min="11528" max="11529" width="12.5" style="54" customWidth="1"/>
    <col min="11530" max="11778" width="9.140625" style="54"/>
    <col min="11779" max="11779" width="23" style="54" bestFit="1" customWidth="1"/>
    <col min="11780" max="11780" width="9.140625" style="54"/>
    <col min="11781" max="11781" width="5.42578125" style="54" bestFit="1" customWidth="1"/>
    <col min="11782" max="11783" width="9.140625" style="54"/>
    <col min="11784" max="11785" width="12.5" style="54" customWidth="1"/>
    <col min="11786" max="12034" width="9.140625" style="54"/>
    <col min="12035" max="12035" width="23" style="54" bestFit="1" customWidth="1"/>
    <col min="12036" max="12036" width="9.140625" style="54"/>
    <col min="12037" max="12037" width="5.42578125" style="54" bestFit="1" customWidth="1"/>
    <col min="12038" max="12039" width="9.140625" style="54"/>
    <col min="12040" max="12041" width="12.5" style="54" customWidth="1"/>
    <col min="12042" max="12290" width="9.140625" style="54"/>
    <col min="12291" max="12291" width="23" style="54" bestFit="1" customWidth="1"/>
    <col min="12292" max="12292" width="9.140625" style="54"/>
    <col min="12293" max="12293" width="5.42578125" style="54" bestFit="1" customWidth="1"/>
    <col min="12294" max="12295" width="9.140625" style="54"/>
    <col min="12296" max="12297" width="12.5" style="54" customWidth="1"/>
    <col min="12298" max="12546" width="9.140625" style="54"/>
    <col min="12547" max="12547" width="23" style="54" bestFit="1" customWidth="1"/>
    <col min="12548" max="12548" width="9.140625" style="54"/>
    <col min="12549" max="12549" width="5.42578125" style="54" bestFit="1" customWidth="1"/>
    <col min="12550" max="12551" width="9.140625" style="54"/>
    <col min="12552" max="12553" width="12.5" style="54" customWidth="1"/>
    <col min="12554" max="12802" width="9.140625" style="54"/>
    <col min="12803" max="12803" width="23" style="54" bestFit="1" customWidth="1"/>
    <col min="12804" max="12804" width="9.140625" style="54"/>
    <col min="12805" max="12805" width="5.42578125" style="54" bestFit="1" customWidth="1"/>
    <col min="12806" max="12807" width="9.140625" style="54"/>
    <col min="12808" max="12809" width="12.5" style="54" customWidth="1"/>
    <col min="12810" max="13058" width="9.140625" style="54"/>
    <col min="13059" max="13059" width="23" style="54" bestFit="1" customWidth="1"/>
    <col min="13060" max="13060" width="9.140625" style="54"/>
    <col min="13061" max="13061" width="5.42578125" style="54" bestFit="1" customWidth="1"/>
    <col min="13062" max="13063" width="9.140625" style="54"/>
    <col min="13064" max="13065" width="12.5" style="54" customWidth="1"/>
    <col min="13066" max="13314" width="9.140625" style="54"/>
    <col min="13315" max="13315" width="23" style="54" bestFit="1" customWidth="1"/>
    <col min="13316" max="13316" width="9.140625" style="54"/>
    <col min="13317" max="13317" width="5.42578125" style="54" bestFit="1" customWidth="1"/>
    <col min="13318" max="13319" width="9.140625" style="54"/>
    <col min="13320" max="13321" width="12.5" style="54" customWidth="1"/>
    <col min="13322" max="13570" width="9.140625" style="54"/>
    <col min="13571" max="13571" width="23" style="54" bestFit="1" customWidth="1"/>
    <col min="13572" max="13572" width="9.140625" style="54"/>
    <col min="13573" max="13573" width="5.42578125" style="54" bestFit="1" customWidth="1"/>
    <col min="13574" max="13575" width="9.140625" style="54"/>
    <col min="13576" max="13577" width="12.5" style="54" customWidth="1"/>
    <col min="13578" max="13826" width="9.140625" style="54"/>
    <col min="13827" max="13827" width="23" style="54" bestFit="1" customWidth="1"/>
    <col min="13828" max="13828" width="9.140625" style="54"/>
    <col min="13829" max="13829" width="5.42578125" style="54" bestFit="1" customWidth="1"/>
    <col min="13830" max="13831" width="9.140625" style="54"/>
    <col min="13832" max="13833" width="12.5" style="54" customWidth="1"/>
    <col min="13834" max="14082" width="9.140625" style="54"/>
    <col min="14083" max="14083" width="23" style="54" bestFit="1" customWidth="1"/>
    <col min="14084" max="14084" width="9.140625" style="54"/>
    <col min="14085" max="14085" width="5.42578125" style="54" bestFit="1" customWidth="1"/>
    <col min="14086" max="14087" width="9.140625" style="54"/>
    <col min="14088" max="14089" width="12.5" style="54" customWidth="1"/>
    <col min="14090" max="14338" width="9.140625" style="54"/>
    <col min="14339" max="14339" width="23" style="54" bestFit="1" customWidth="1"/>
    <col min="14340" max="14340" width="9.140625" style="54"/>
    <col min="14341" max="14341" width="5.42578125" style="54" bestFit="1" customWidth="1"/>
    <col min="14342" max="14343" width="9.140625" style="54"/>
    <col min="14344" max="14345" width="12.5" style="54" customWidth="1"/>
    <col min="14346" max="14594" width="9.140625" style="54"/>
    <col min="14595" max="14595" width="23" style="54" bestFit="1" customWidth="1"/>
    <col min="14596" max="14596" width="9.140625" style="54"/>
    <col min="14597" max="14597" width="5.42578125" style="54" bestFit="1" customWidth="1"/>
    <col min="14598" max="14599" width="9.140625" style="54"/>
    <col min="14600" max="14601" width="12.5" style="54" customWidth="1"/>
    <col min="14602" max="14850" width="9.140625" style="54"/>
    <col min="14851" max="14851" width="23" style="54" bestFit="1" customWidth="1"/>
    <col min="14852" max="14852" width="9.140625" style="54"/>
    <col min="14853" max="14853" width="5.42578125" style="54" bestFit="1" customWidth="1"/>
    <col min="14854" max="14855" width="9.140625" style="54"/>
    <col min="14856" max="14857" width="12.5" style="54" customWidth="1"/>
    <col min="14858" max="15106" width="9.140625" style="54"/>
    <col min="15107" max="15107" width="23" style="54" bestFit="1" customWidth="1"/>
    <col min="15108" max="15108" width="9.140625" style="54"/>
    <col min="15109" max="15109" width="5.42578125" style="54" bestFit="1" customWidth="1"/>
    <col min="15110" max="15111" width="9.140625" style="54"/>
    <col min="15112" max="15113" width="12.5" style="54" customWidth="1"/>
    <col min="15114" max="15362" width="9.140625" style="54"/>
    <col min="15363" max="15363" width="23" style="54" bestFit="1" customWidth="1"/>
    <col min="15364" max="15364" width="9.140625" style="54"/>
    <col min="15365" max="15365" width="5.42578125" style="54" bestFit="1" customWidth="1"/>
    <col min="15366" max="15367" width="9.140625" style="54"/>
    <col min="15368" max="15369" width="12.5" style="54" customWidth="1"/>
    <col min="15370" max="15618" width="9.140625" style="54"/>
    <col min="15619" max="15619" width="23" style="54" bestFit="1" customWidth="1"/>
    <col min="15620" max="15620" width="9.140625" style="54"/>
    <col min="15621" max="15621" width="5.42578125" style="54" bestFit="1" customWidth="1"/>
    <col min="15622" max="15623" width="9.140625" style="54"/>
    <col min="15624" max="15625" width="12.5" style="54" customWidth="1"/>
    <col min="15626" max="15874" width="9.140625" style="54"/>
    <col min="15875" max="15875" width="23" style="54" bestFit="1" customWidth="1"/>
    <col min="15876" max="15876" width="9.140625" style="54"/>
    <col min="15877" max="15877" width="5.42578125" style="54" bestFit="1" customWidth="1"/>
    <col min="15878" max="15879" width="9.140625" style="54"/>
    <col min="15880" max="15881" width="12.5" style="54" customWidth="1"/>
    <col min="15882" max="16130" width="9.140625" style="54"/>
    <col min="16131" max="16131" width="23" style="54" bestFit="1" customWidth="1"/>
    <col min="16132" max="16132" width="9.140625" style="54"/>
    <col min="16133" max="16133" width="5.42578125" style="54" bestFit="1" customWidth="1"/>
    <col min="16134" max="16135" width="9.140625" style="54"/>
    <col min="16136" max="16137" width="12.5" style="54" customWidth="1"/>
    <col min="16138" max="16384" width="9.140625" style="54"/>
  </cols>
  <sheetData>
    <row r="1" spans="1:19" x14ac:dyDescent="0.35">
      <c r="A1" s="53" t="s">
        <v>70</v>
      </c>
      <c r="B1" s="53" t="s">
        <v>71</v>
      </c>
      <c r="C1" s="53" t="s">
        <v>72</v>
      </c>
      <c r="D1" s="53" t="s">
        <v>73</v>
      </c>
      <c r="E1" s="53" t="s">
        <v>74</v>
      </c>
      <c r="F1" s="53" t="s">
        <v>75</v>
      </c>
      <c r="G1" s="53" t="s">
        <v>76</v>
      </c>
      <c r="H1" s="54" t="s">
        <v>77</v>
      </c>
      <c r="I1" s="54" t="s">
        <v>78</v>
      </c>
      <c r="J1" s="53" t="s">
        <v>79</v>
      </c>
      <c r="K1" s="53" t="s">
        <v>80</v>
      </c>
      <c r="L1" s="53" t="s">
        <v>81</v>
      </c>
      <c r="M1" s="53" t="s">
        <v>82</v>
      </c>
      <c r="N1" s="54" t="s">
        <v>83</v>
      </c>
      <c r="O1" s="54" t="s">
        <v>84</v>
      </c>
      <c r="P1" s="53" t="s">
        <v>85</v>
      </c>
      <c r="Q1" s="53" t="s">
        <v>86</v>
      </c>
      <c r="R1" s="54" t="s">
        <v>87</v>
      </c>
      <c r="S1" s="54" t="s">
        <v>88</v>
      </c>
    </row>
    <row r="2" spans="1:19" x14ac:dyDescent="0.35">
      <c r="A2" s="53" t="s">
        <v>89</v>
      </c>
      <c r="B2" s="53" t="s">
        <v>90</v>
      </c>
      <c r="C2" s="53" t="s">
        <v>91</v>
      </c>
      <c r="D2" s="53" t="s">
        <v>92</v>
      </c>
      <c r="E2" s="53" t="s">
        <v>93</v>
      </c>
      <c r="F2" s="53" t="s">
        <v>94</v>
      </c>
      <c r="G2" s="53">
        <v>2862</v>
      </c>
      <c r="H2" s="55">
        <v>39.783333333333331</v>
      </c>
      <c r="I2" s="55">
        <v>-101.06666666666666</v>
      </c>
      <c r="K2" s="53" t="s">
        <v>95</v>
      </c>
      <c r="L2" s="53" t="s">
        <v>96</v>
      </c>
      <c r="M2" s="53" t="s">
        <v>97</v>
      </c>
      <c r="N2" s="53" t="s">
        <v>98</v>
      </c>
      <c r="O2" s="53" t="s">
        <v>99</v>
      </c>
      <c r="P2" s="53" t="s">
        <v>100</v>
      </c>
      <c r="R2" s="54">
        <v>1</v>
      </c>
      <c r="S2" s="54">
        <v>2974</v>
      </c>
    </row>
    <row r="3" spans="1:19" x14ac:dyDescent="0.35">
      <c r="A3" s="53" t="s">
        <v>101</v>
      </c>
      <c r="B3" s="53" t="s">
        <v>102</v>
      </c>
      <c r="C3" s="53" t="s">
        <v>103</v>
      </c>
      <c r="D3" s="53" t="s">
        <v>92</v>
      </c>
      <c r="E3" s="53" t="s">
        <v>93</v>
      </c>
      <c r="F3" s="53" t="s">
        <v>104</v>
      </c>
      <c r="G3" s="53">
        <v>3170</v>
      </c>
      <c r="H3" s="55">
        <v>39.383333333333333</v>
      </c>
      <c r="I3" s="55">
        <v>-101.06666666666666</v>
      </c>
      <c r="K3" s="53" t="s">
        <v>105</v>
      </c>
      <c r="L3" s="53" t="s">
        <v>96</v>
      </c>
      <c r="M3" s="53" t="s">
        <v>97</v>
      </c>
      <c r="N3" s="53" t="s">
        <v>106</v>
      </c>
      <c r="O3" s="53" t="s">
        <v>99</v>
      </c>
      <c r="P3" s="53" t="s">
        <v>107</v>
      </c>
      <c r="R3" s="54">
        <v>2</v>
      </c>
      <c r="S3" s="54">
        <v>3185</v>
      </c>
    </row>
    <row r="4" spans="1:19" x14ac:dyDescent="0.35">
      <c r="A4" s="53" t="s">
        <v>108</v>
      </c>
      <c r="B4" s="53" t="s">
        <v>109</v>
      </c>
      <c r="C4" s="53" t="s">
        <v>110</v>
      </c>
      <c r="D4" s="53" t="s">
        <v>92</v>
      </c>
      <c r="E4" s="53" t="s">
        <v>93</v>
      </c>
      <c r="F4" s="53" t="s">
        <v>111</v>
      </c>
      <c r="G4" s="53">
        <v>3654</v>
      </c>
      <c r="H4" s="55">
        <v>39.35</v>
      </c>
      <c r="I4" s="55">
        <v>-101.7</v>
      </c>
      <c r="K4" s="53" t="s">
        <v>112</v>
      </c>
      <c r="L4" s="53" t="s">
        <v>96</v>
      </c>
      <c r="M4" s="53" t="s">
        <v>97</v>
      </c>
      <c r="N4" s="53" t="s">
        <v>113</v>
      </c>
      <c r="O4" s="53" t="s">
        <v>114</v>
      </c>
      <c r="P4" s="53" t="s">
        <v>115</v>
      </c>
      <c r="R4" s="54">
        <v>3</v>
      </c>
      <c r="S4" s="54">
        <v>3664</v>
      </c>
    </row>
    <row r="5" spans="1:19" x14ac:dyDescent="0.35">
      <c r="A5" s="53" t="s">
        <v>116</v>
      </c>
      <c r="B5" s="53" t="s">
        <v>117</v>
      </c>
      <c r="C5" s="53" t="s">
        <v>118</v>
      </c>
      <c r="D5" s="53" t="s">
        <v>92</v>
      </c>
      <c r="E5" s="53" t="s">
        <v>93</v>
      </c>
      <c r="F5" s="53" t="s">
        <v>119</v>
      </c>
      <c r="G5" s="53">
        <v>2360</v>
      </c>
      <c r="H5" s="55">
        <v>39.733333333333334</v>
      </c>
      <c r="I5" s="55">
        <v>-99.833333333333329</v>
      </c>
      <c r="K5" s="53" t="s">
        <v>120</v>
      </c>
      <c r="L5" s="53" t="s">
        <v>96</v>
      </c>
      <c r="M5" s="53" t="s">
        <v>97</v>
      </c>
      <c r="N5" s="53" t="s">
        <v>121</v>
      </c>
      <c r="O5" s="53" t="s">
        <v>122</v>
      </c>
      <c r="P5" s="53" t="s">
        <v>123</v>
      </c>
      <c r="R5" s="54">
        <v>4</v>
      </c>
      <c r="S5" s="54">
        <v>2363</v>
      </c>
    </row>
    <row r="6" spans="1:19" x14ac:dyDescent="0.35">
      <c r="A6" s="53" t="s">
        <v>124</v>
      </c>
      <c r="B6" s="53" t="s">
        <v>125</v>
      </c>
      <c r="C6" s="53" t="s">
        <v>126</v>
      </c>
      <c r="D6" s="53" t="s">
        <v>92</v>
      </c>
      <c r="E6" s="53" t="s">
        <v>93</v>
      </c>
      <c r="F6" s="53" t="s">
        <v>127</v>
      </c>
      <c r="G6" s="53">
        <v>2605</v>
      </c>
      <c r="H6" s="55">
        <v>39.81666666666667</v>
      </c>
      <c r="I6" s="55">
        <v>-100.51666666666667</v>
      </c>
      <c r="K6" s="53" t="s">
        <v>128</v>
      </c>
      <c r="L6" s="53" t="s">
        <v>96</v>
      </c>
      <c r="M6" s="53" t="s">
        <v>97</v>
      </c>
      <c r="N6" s="53" t="s">
        <v>129</v>
      </c>
      <c r="O6" s="53" t="s">
        <v>130</v>
      </c>
      <c r="P6" s="53" t="s">
        <v>131</v>
      </c>
      <c r="R6" s="54">
        <v>5</v>
      </c>
      <c r="S6" s="54">
        <v>2625</v>
      </c>
    </row>
    <row r="7" spans="1:19" x14ac:dyDescent="0.35">
      <c r="A7" s="53" t="s">
        <v>132</v>
      </c>
      <c r="B7" s="53" t="s">
        <v>133</v>
      </c>
      <c r="C7" s="53" t="s">
        <v>134</v>
      </c>
      <c r="D7" s="53" t="s">
        <v>92</v>
      </c>
      <c r="E7" s="53" t="s">
        <v>93</v>
      </c>
      <c r="F7" s="53" t="s">
        <v>135</v>
      </c>
      <c r="G7" s="53">
        <v>2460</v>
      </c>
      <c r="H7" s="55">
        <v>39.016666666666666</v>
      </c>
      <c r="I7" s="55">
        <v>-99.86666666666666</v>
      </c>
      <c r="K7" s="53" t="s">
        <v>136</v>
      </c>
      <c r="L7" s="53" t="s">
        <v>96</v>
      </c>
      <c r="M7" s="53" t="s">
        <v>97</v>
      </c>
      <c r="N7" s="53" t="s">
        <v>137</v>
      </c>
      <c r="O7" s="53" t="s">
        <v>138</v>
      </c>
      <c r="P7" s="53" t="s">
        <v>139</v>
      </c>
      <c r="R7" s="54">
        <v>6</v>
      </c>
      <c r="S7" s="54">
        <v>2415</v>
      </c>
    </row>
    <row r="8" spans="1:19" x14ac:dyDescent="0.35">
      <c r="A8" s="53" t="s">
        <v>140</v>
      </c>
      <c r="B8" s="53" t="s">
        <v>141</v>
      </c>
      <c r="C8" s="53" t="s">
        <v>142</v>
      </c>
      <c r="D8" s="53" t="s">
        <v>92</v>
      </c>
      <c r="E8" s="53" t="s">
        <v>143</v>
      </c>
      <c r="F8" s="53" t="s">
        <v>144</v>
      </c>
      <c r="G8" s="53">
        <v>2000</v>
      </c>
      <c r="H8" s="55">
        <v>40.083333333333336</v>
      </c>
      <c r="I8" s="55">
        <v>-99.2</v>
      </c>
      <c r="K8" s="53" t="s">
        <v>145</v>
      </c>
      <c r="L8" s="53" t="s">
        <v>96</v>
      </c>
      <c r="M8" s="53" t="s">
        <v>97</v>
      </c>
      <c r="N8" s="53" t="s">
        <v>146</v>
      </c>
      <c r="O8" s="53" t="s">
        <v>147</v>
      </c>
      <c r="P8" s="53" t="s">
        <v>148</v>
      </c>
      <c r="R8" s="54">
        <v>8</v>
      </c>
      <c r="S8" s="54">
        <v>1962</v>
      </c>
    </row>
    <row r="9" spans="1:19" x14ac:dyDescent="0.35">
      <c r="A9" s="53" t="s">
        <v>149</v>
      </c>
      <c r="B9" s="53" t="s">
        <v>150</v>
      </c>
      <c r="C9" s="53" t="s">
        <v>151</v>
      </c>
      <c r="D9" s="53" t="s">
        <v>92</v>
      </c>
      <c r="E9" s="53" t="s">
        <v>143</v>
      </c>
      <c r="F9" s="53" t="s">
        <v>152</v>
      </c>
      <c r="G9" s="53">
        <v>3025</v>
      </c>
      <c r="H9" s="55">
        <v>40.049999999999997</v>
      </c>
      <c r="I9" s="55">
        <v>-101.53333333333333</v>
      </c>
      <c r="K9" s="53" t="s">
        <v>153</v>
      </c>
      <c r="L9" s="53" t="s">
        <v>96</v>
      </c>
      <c r="M9" s="53" t="s">
        <v>97</v>
      </c>
      <c r="N9" s="53" t="s">
        <v>154</v>
      </c>
      <c r="O9" s="53" t="s">
        <v>155</v>
      </c>
      <c r="P9" s="53" t="s">
        <v>156</v>
      </c>
      <c r="R9" s="54">
        <v>7</v>
      </c>
      <c r="S9" s="54">
        <v>3019</v>
      </c>
    </row>
    <row r="11" spans="1:19" x14ac:dyDescent="0.35">
      <c r="A11" s="53" t="s">
        <v>157</v>
      </c>
      <c r="B11" s="53" t="s">
        <v>158</v>
      </c>
      <c r="C11" s="53" t="s">
        <v>159</v>
      </c>
      <c r="D11" s="53" t="s">
        <v>92</v>
      </c>
      <c r="E11" s="53" t="s">
        <v>93</v>
      </c>
      <c r="F11" s="53" t="s">
        <v>94</v>
      </c>
      <c r="G11" s="53">
        <v>2980</v>
      </c>
      <c r="H11" s="55">
        <v>39.68333333333333</v>
      </c>
      <c r="I11" s="55">
        <v>-100.96666666666667</v>
      </c>
      <c r="K11" s="53" t="s">
        <v>112</v>
      </c>
      <c r="L11" s="53" t="s">
        <v>96</v>
      </c>
      <c r="M11" s="53" t="s">
        <v>97</v>
      </c>
      <c r="N11" s="53" t="s">
        <v>160</v>
      </c>
      <c r="O11" s="53" t="s">
        <v>161</v>
      </c>
      <c r="P11" s="53" t="s">
        <v>162</v>
      </c>
      <c r="R11" s="54">
        <v>1</v>
      </c>
    </row>
    <row r="12" spans="1:19" x14ac:dyDescent="0.35">
      <c r="A12" s="53" t="s">
        <v>101</v>
      </c>
      <c r="B12" s="53" t="s">
        <v>102</v>
      </c>
      <c r="C12" s="53" t="s">
        <v>103</v>
      </c>
      <c r="D12" s="53" t="s">
        <v>92</v>
      </c>
      <c r="E12" s="53" t="s">
        <v>93</v>
      </c>
      <c r="F12" s="53" t="s">
        <v>104</v>
      </c>
      <c r="G12" s="53">
        <v>3170</v>
      </c>
      <c r="H12" s="55">
        <v>39.383333333333333</v>
      </c>
      <c r="I12" s="55">
        <v>-101.06666666666666</v>
      </c>
      <c r="K12" s="53" t="s">
        <v>105</v>
      </c>
      <c r="L12" s="53" t="s">
        <v>96</v>
      </c>
      <c r="M12" s="53" t="s">
        <v>97</v>
      </c>
      <c r="N12" s="53" t="s">
        <v>106</v>
      </c>
      <c r="O12" s="53" t="s">
        <v>99</v>
      </c>
      <c r="P12" s="53" t="s">
        <v>107</v>
      </c>
      <c r="R12" s="54">
        <v>2</v>
      </c>
    </row>
    <row r="13" spans="1:19" x14ac:dyDescent="0.35">
      <c r="A13" s="53" t="s">
        <v>163</v>
      </c>
      <c r="B13" s="53" t="s">
        <v>164</v>
      </c>
      <c r="C13" s="53" t="s">
        <v>165</v>
      </c>
      <c r="D13" s="53" t="s">
        <v>92</v>
      </c>
      <c r="E13" s="53" t="s">
        <v>93</v>
      </c>
      <c r="F13" s="53" t="s">
        <v>111</v>
      </c>
      <c r="G13" s="53">
        <v>3900</v>
      </c>
      <c r="H13" s="55">
        <v>39.15</v>
      </c>
      <c r="I13" s="55">
        <v>-101.96666666666667</v>
      </c>
      <c r="K13" s="53" t="s">
        <v>166</v>
      </c>
      <c r="L13" s="53" t="s">
        <v>96</v>
      </c>
      <c r="M13" s="53" t="s">
        <v>97</v>
      </c>
      <c r="N13" s="53" t="s">
        <v>167</v>
      </c>
      <c r="O13" s="53" t="s">
        <v>168</v>
      </c>
      <c r="P13" s="53" t="s">
        <v>169</v>
      </c>
      <c r="R13" s="54">
        <v>3</v>
      </c>
    </row>
    <row r="14" spans="1:19" x14ac:dyDescent="0.35">
      <c r="A14" s="53" t="s">
        <v>116</v>
      </c>
      <c r="B14" s="53" t="s">
        <v>117</v>
      </c>
      <c r="C14" s="53" t="s">
        <v>118</v>
      </c>
      <c r="D14" s="53" t="s">
        <v>92</v>
      </c>
      <c r="E14" s="53" t="s">
        <v>93</v>
      </c>
      <c r="F14" s="53" t="s">
        <v>119</v>
      </c>
      <c r="G14" s="53">
        <v>2360</v>
      </c>
      <c r="H14" s="55">
        <v>39.733333333333334</v>
      </c>
      <c r="I14" s="55">
        <v>-99.833333333333329</v>
      </c>
      <c r="K14" s="53" t="s">
        <v>120</v>
      </c>
      <c r="L14" s="53" t="s">
        <v>96</v>
      </c>
      <c r="M14" s="53" t="s">
        <v>97</v>
      </c>
      <c r="N14" s="53" t="s">
        <v>121</v>
      </c>
      <c r="O14" s="53" t="s">
        <v>122</v>
      </c>
      <c r="P14" s="53" t="s">
        <v>123</v>
      </c>
      <c r="R14" s="54">
        <v>4</v>
      </c>
    </row>
    <row r="15" spans="1:19" x14ac:dyDescent="0.35">
      <c r="A15" s="53" t="s">
        <v>170</v>
      </c>
      <c r="B15" s="53" t="s">
        <v>171</v>
      </c>
      <c r="C15" s="53" t="s">
        <v>172</v>
      </c>
      <c r="D15" s="53" t="s">
        <v>92</v>
      </c>
      <c r="E15" s="53" t="s">
        <v>93</v>
      </c>
      <c r="F15" s="53" t="s">
        <v>173</v>
      </c>
      <c r="G15" s="53">
        <v>2358</v>
      </c>
      <c r="H15" s="55">
        <v>39.18333333333333</v>
      </c>
      <c r="I15" s="55">
        <v>-99.8</v>
      </c>
      <c r="K15" s="53" t="s">
        <v>174</v>
      </c>
      <c r="L15" s="53" t="s">
        <v>96</v>
      </c>
      <c r="M15" s="53" t="s">
        <v>97</v>
      </c>
      <c r="N15" s="53" t="s">
        <v>175</v>
      </c>
      <c r="O15" s="53" t="s">
        <v>176</v>
      </c>
      <c r="P15" s="53" t="s">
        <v>177</v>
      </c>
      <c r="R15" s="54">
        <v>6</v>
      </c>
    </row>
    <row r="17" spans="1:18" x14ac:dyDescent="0.35">
      <c r="A17" s="53" t="s">
        <v>178</v>
      </c>
      <c r="B17" s="53" t="s">
        <v>179</v>
      </c>
      <c r="C17" s="53" t="s">
        <v>180</v>
      </c>
      <c r="D17" s="53" t="s">
        <v>92</v>
      </c>
      <c r="E17" s="53" t="s">
        <v>93</v>
      </c>
      <c r="F17" s="53" t="s">
        <v>104</v>
      </c>
      <c r="G17" s="53">
        <v>3140</v>
      </c>
      <c r="H17" s="55">
        <v>39.4</v>
      </c>
      <c r="I17" s="55">
        <v>-101.05</v>
      </c>
      <c r="K17" s="53" t="s">
        <v>105</v>
      </c>
      <c r="L17" s="53" t="s">
        <v>96</v>
      </c>
      <c r="M17" s="53" t="s">
        <v>97</v>
      </c>
      <c r="N17" s="53" t="s">
        <v>181</v>
      </c>
      <c r="O17" s="53" t="s">
        <v>182</v>
      </c>
      <c r="P17" s="53" t="s">
        <v>183</v>
      </c>
      <c r="R17" s="54">
        <v>2</v>
      </c>
    </row>
    <row r="18" spans="1:18" x14ac:dyDescent="0.35">
      <c r="A18" s="53" t="s">
        <v>184</v>
      </c>
      <c r="B18" s="53" t="s">
        <v>185</v>
      </c>
      <c r="C18" s="53" t="s">
        <v>119</v>
      </c>
      <c r="D18" s="53" t="s">
        <v>92</v>
      </c>
      <c r="E18" s="53" t="s">
        <v>93</v>
      </c>
      <c r="F18" s="53" t="s">
        <v>119</v>
      </c>
      <c r="G18" s="53">
        <v>2303</v>
      </c>
      <c r="H18" s="55">
        <v>39.833333333333336</v>
      </c>
      <c r="I18" s="55">
        <v>-99.9</v>
      </c>
      <c r="K18" s="53" t="s">
        <v>105</v>
      </c>
      <c r="L18" s="53" t="s">
        <v>96</v>
      </c>
      <c r="M18" s="53" t="s">
        <v>97</v>
      </c>
      <c r="N18" s="53" t="s">
        <v>186</v>
      </c>
      <c r="O18" s="53" t="s">
        <v>187</v>
      </c>
      <c r="P18" s="53" t="s">
        <v>188</v>
      </c>
      <c r="R18" s="54">
        <v>4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summary_by_COUNTY_for2022</vt:lpstr>
      <vt:lpstr>summary_by_COUNTY_for2021</vt:lpstr>
      <vt:lpstr>station_locations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 [KDA]</dc:creator>
  <cp:lastModifiedBy>Perkins, Sam [KDA]</cp:lastModifiedBy>
  <dcterms:created xsi:type="dcterms:W3CDTF">2022-04-11T22:42:40Z</dcterms:created>
  <dcterms:modified xsi:type="dcterms:W3CDTF">2023-04-07T16:33:17Z</dcterms:modified>
</cp:coreProperties>
</file>