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Data'!$A$1:$Q$35</definedName>
    <definedName function="false" hidden="false" localSheetId="0" name="_xlnm.Print_Area" vbProcedure="false">'Table 1'!$A$1:$AM$35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<sst xmlns="http://schemas.openxmlformats.org/spreadsheetml/2006/main" count="368" uniqueCount="156">
  <si>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</si>
  <si>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</si>
  <si>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</si>
  <si>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</si>
  <si>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</si>
  <si>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</si>
  <si>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</si>
  <si>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</si>
  <si>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</si>
  <si>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</si>
  <si>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</si>
  <si>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</si>
  <si>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</si>
  <si>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</si>
  <si>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</si>
  <si>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</si>
  <si>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</si>
  <si>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</si>
  <si>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</si>
  <si>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</si>
  <si>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</si>
  <si>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</si>
  <si>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</si>
  <si>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</si>
  <si>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</si>
  <si>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</si>
  <si>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</si>
  <si>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</si>
  <si>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</si>
  <si>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</si>
  <si>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</si>
  <si>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</si>
  <si>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</si>
  <si>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</si>
  <si>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</si>
  <si>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</si>
  <si>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</si>
  <si>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</si>
  <si>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</si>
  <si>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</si>
  <si>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</si>
  <si>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</si>
  <si>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</si>
  <si>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</si>
  <si>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</si>
  <si>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</si>
  <si>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</si>
  <si>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</si>
  <si>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</si>
  <si>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</si>
  <si>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</si>
  <si>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</si>
  <si>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</si>
  <si>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</si>
  <si>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</si>
  <si>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CO-NE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</si>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</sst>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8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0" borderId="4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8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4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49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9" xfId="0" applyFont="false" applyBorder="true" applyAlignment="true" applyProtection="false">
      <alignment horizontal="general" vertical="center" textRotation="90" wrapText="true" indent="0" shrinkToFit="false"/>
      <protection locked="true" hidden="false"/>
    </xf>
    <xf numFmtId="164" fontId="0" fillId="0" borderId="5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C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1712742702842"/>
          <c:y val="0.139479095270733"/>
          <c:w val="0.883939822553684"/>
          <c:h val="0.719242631939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-166.199207999999</c:v>
                </c:pt>
                <c:pt idx="19">
                  <c:v>-766.645018</c:v>
                </c:pt>
                <c:pt idx="20">
                  <c:v>-1394.9872</c:v>
                </c:pt>
                <c:pt idx="21">
                  <c:v>-1834.03672</c:v>
                </c:pt>
                <c:pt idx="22">
                  <c:v>-1691.46684</c:v>
                </c:pt>
                <c:pt idx="23">
                  <c:v>-1249.4034</c:v>
                </c:pt>
                <c:pt idx="24">
                  <c:v>-1444.67412</c:v>
                </c:pt>
                <c:pt idx="25">
                  <c:v>-746.57412</c:v>
                </c:pt>
              </c:numCache>
            </c:numRef>
          </c:val>
        </c:ser>
        <c:gapWidth val="150"/>
        <c:overlap val="0"/>
        <c:axId val="71756873"/>
        <c:axId val="14270363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2994.41172930326</c:v>
                </c:pt>
                <c:pt idx="19">
                  <c:v>1828.30990555491</c:v>
                </c:pt>
                <c:pt idx="20">
                  <c:v>691.300201703272</c:v>
                </c:pt>
                <c:pt idx="21">
                  <c:v>-336.984001748364</c:v>
                </c:pt>
                <c:pt idx="22">
                  <c:v>-1170.6669972</c:v>
                </c:pt>
                <c:pt idx="23">
                  <c:v>-1387.3078356</c:v>
                </c:pt>
                <c:pt idx="24">
                  <c:v>-1522.913656</c:v>
                </c:pt>
                <c:pt idx="25">
                  <c:v>-1393.23104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7600790"/>
        <c:axId val="18357217"/>
      </c:lineChart>
      <c:catAx>
        <c:axId val="7175687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43654365437"/>
              <c:y val="0.91248286497601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14270363"/>
        <c:crosses val="autoZero"/>
        <c:auto val="1"/>
        <c:lblAlgn val="ctr"/>
        <c:lblOffset val="100"/>
        <c:noMultiLvlLbl val="0"/>
      </c:catAx>
      <c:valAx>
        <c:axId val="1427036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96926835540697"/>
              <c:y val="0.453050034270048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71756873"/>
        <c:crosses val="autoZero"/>
        <c:crossBetween val="between"/>
      </c:valAx>
      <c:catAx>
        <c:axId val="37600790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43654365437"/>
              <c:y val="0.91248286497601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8357217"/>
        <c:auto val="1"/>
        <c:lblAlgn val="ctr"/>
        <c:lblOffset val="100"/>
        <c:noMultiLvlLbl val="0"/>
      </c:catAx>
      <c:valAx>
        <c:axId val="18357217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96926835540697"/>
              <c:y val="0.453050034270048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1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7600790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12709080</xdr:colOff>
      <xdr:row>49</xdr:row>
      <xdr:rowOff>139680</xdr:rowOff>
    </xdr:to>
    <xdr:graphicFrame>
      <xdr:nvGraphicFramePr>
        <xdr:cNvPr id="0" name="Chart 1"/>
        <xdr:cNvGraphicFramePr/>
      </xdr:nvGraphicFramePr>
      <xdr:xfrm>
        <a:off x="352440" y="2042280"/>
        <a:ext cx="13998240" cy="8403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9" topLeftCell="AA25" activePane="bottomRight" state="frozen"/>
      <selection pane="topLeft" activeCell="A1" activeCellId="0" sqref="A1"/>
      <selection pane="topRight" activeCell="AA1" activeCellId="0" sqref="AA1"/>
      <selection pane="bottomLeft" activeCell="A25" activeCellId="0" sqref="A25"/>
      <selection pane="bottomRight" activeCell="A32" activeCellId="0" sqref="A32"/>
    </sheetView>
  </sheetViews>
  <sheetFormatPr defaultColWidth="8.51562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1"/>
    <col collapsed="false" customWidth="true" hidden="false" outlineLevel="0" max="27" min="27" style="0" width="10.12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2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2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Data'!H38</f>
        <v>15</v>
      </c>
      <c r="I10" s="52" t="n">
        <f aca="false">'GW Data'!H69+0.6*'SW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Data'!C38+'SW Data'!L8</f>
        <v>128</v>
      </c>
      <c r="O10" s="52" t="n">
        <f aca="false">'GW Data'!C69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Data'!R38+'GW Data'!T38+'SW Data'!M8</f>
        <v>6333</v>
      </c>
      <c r="V10" s="52" t="n">
        <f aca="false">'GW Data'!R69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Data'!H39</f>
        <v>18</v>
      </c>
      <c r="I11" s="63" t="n">
        <f aca="false">'GW Data'!H70+0.6*'SW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Data'!C39+'SW Data'!L9</f>
        <v>190</v>
      </c>
      <c r="O11" s="63" t="n">
        <f aca="false">'GW Data'!C70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Data'!R39+'GW Data'!T39+'SW Data'!M9</f>
        <v>7515</v>
      </c>
      <c r="V11" s="63" t="n">
        <f aca="false">'GW Data'!R70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Data'!H40</f>
        <v>14</v>
      </c>
      <c r="I12" s="63" t="n">
        <f aca="false">'GW Data'!H71+0.6*'SW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Data'!C40+'SW Data'!L10</f>
        <v>114</v>
      </c>
      <c r="O12" s="63" t="n">
        <f aca="false">'GW Data'!C71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Data'!R40+'GW Data'!T40+'SW Data'!M10</f>
        <v>4933</v>
      </c>
      <c r="V12" s="63" t="n">
        <f aca="false">'GW Data'!R71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Data'!H41</f>
        <v>17</v>
      </c>
      <c r="I13" s="63" t="n">
        <f aca="false">'GW Data'!H72+0.6*'SW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Data'!C41+'SW Data'!L11</f>
        <v>100</v>
      </c>
      <c r="O13" s="63" t="n">
        <f aca="false">'GW Data'!C72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Data'!R41+'GW Data'!T41+'SW Data'!M11</f>
        <v>5390</v>
      </c>
      <c r="V13" s="63" t="n">
        <f aca="false">'GW Data'!R72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Data'!H42</f>
        <v>16</v>
      </c>
      <c r="I14" s="63" t="n">
        <f aca="false">'GW Data'!H73+0.6*'SW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Data'!C42+'SW Data'!L12</f>
        <v>156.5</v>
      </c>
      <c r="O14" s="63" t="n">
        <f aca="false">'GW Data'!C73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Data'!R42+'GW Data'!T42+'SW Data'!M12</f>
        <v>6090.5</v>
      </c>
      <c r="V14" s="63" t="n">
        <f aca="false">'GW Data'!R73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Data'!H43</f>
        <v>17</v>
      </c>
      <c r="I15" s="52" t="n">
        <f aca="false">'GW Data'!H74+0.6*'SW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Data'!C43+'SW Data'!L13</f>
        <v>162.5</v>
      </c>
      <c r="O15" s="52" t="n">
        <f aca="false">'GW Data'!C74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Data'!R43+'GW Data'!T43+'SW Data'!M13</f>
        <v>7524.5</v>
      </c>
      <c r="V15" s="52" t="n">
        <f aca="false">'GW Data'!R74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Data'!H44</f>
        <v>12</v>
      </c>
      <c r="I16" s="63" t="n">
        <f aca="false">'GW Data'!H75+0.6*'SW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Data'!C44+'SW Data'!L14</f>
        <v>130.21</v>
      </c>
      <c r="O16" s="63" t="n">
        <f aca="false">'GW Data'!C75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Data'!R44+'GW Data'!T44+'SW Data'!M14</f>
        <v>4722.86</v>
      </c>
      <c r="V16" s="63" t="n">
        <f aca="false">'GW Data'!R75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Data'!H45</f>
        <v>0</v>
      </c>
      <c r="I17" s="63" t="n">
        <f aca="false">'GW Data'!H76+0.6*'SW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Data'!C45+'SW Data'!L15</f>
        <v>116.835862916667</v>
      </c>
      <c r="O17" s="63" t="n">
        <f aca="false">'GW Data'!C76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Data'!R45+'GW Data'!T45+'SW Data'!M15</f>
        <v>5670.44905583333</v>
      </c>
      <c r="V17" s="63" t="n">
        <f aca="false">'GW Data'!R76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Data'!H46</f>
        <v>0</v>
      </c>
      <c r="I18" s="63" t="n">
        <f aca="false">'GW Data'!H77+0.6*'SW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Data'!C46+'SW Data'!L16</f>
        <v>105.806784811458</v>
      </c>
      <c r="O18" s="63" t="n">
        <f aca="false">'GW Data'!C77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Data'!R46+'GW Data'!T46+'SW Data'!M16</f>
        <v>5932.81022690625</v>
      </c>
      <c r="V18" s="63" t="n">
        <f aca="false">'GW Data'!R77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Data'!H47</f>
        <v>0</v>
      </c>
      <c r="I19" s="63" t="n">
        <f aca="false">'GW Data'!H78+0.6*'SW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Data'!C47+'SW Data'!L17</f>
        <v>162.393808207917</v>
      </c>
      <c r="O19" s="63" t="n">
        <f aca="false">'GW Data'!C78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Data'!R47+'GW Data'!T47+'SW Data'!M17</f>
        <v>7855.6962822625</v>
      </c>
      <c r="V19" s="63" t="n">
        <f aca="false">'GW Data'!R78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Data'!H48</f>
        <v>0</v>
      </c>
      <c r="I20" s="52" t="n">
        <f aca="false">'GW Data'!H79+0.6*'SW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Data'!C48+'SW Data'!L18</f>
        <v>109.25343779875</v>
      </c>
      <c r="O20" s="52" t="n">
        <f aca="false">'GW Data'!C79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Data'!R48+'GW Data'!T48+'SW Data'!M18</f>
        <v>3016.4682815375</v>
      </c>
      <c r="V20" s="52" t="n">
        <f aca="false">'GW Data'!R79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Data'!H49</f>
        <v>0</v>
      </c>
      <c r="I21" s="63" t="n">
        <f aca="false">'GW Data'!H80+0.6*'SW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Data'!C49+'SW Data'!L19</f>
        <v>169.65</v>
      </c>
      <c r="O21" s="63" t="n">
        <f aca="false">'GW Data'!C80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Data'!R49+'GW Data'!T49+'SW Data'!M19</f>
        <v>6164.46</v>
      </c>
      <c r="V21" s="63" t="n">
        <f aca="false">'GW Data'!R80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Data'!H50</f>
        <v>0</v>
      </c>
      <c r="I22" s="63" t="n">
        <f aca="false">'GW Data'!H81+0.6*'SW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Data'!C50+'SW Data'!L20</f>
        <v>116</v>
      </c>
      <c r="O22" s="63" t="n">
        <f aca="false">'GW Data'!C81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Data'!R50+'GW Data'!T50+'SW Data'!M20</f>
        <v>2568</v>
      </c>
      <c r="V22" s="63" t="n">
        <f aca="false">'GW Data'!R81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Data'!H51</f>
        <v>0</v>
      </c>
      <c r="I23" s="63" t="n">
        <f aca="false">'GW Data'!H82+0.6*'SW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Data'!C51+'SW Data'!L21</f>
        <v>214</v>
      </c>
      <c r="O23" s="63" t="n">
        <f aca="false">'GW Data'!C82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Data'!R51+'GW Data'!T51+'SW Data'!M21</f>
        <v>5190.22344861875</v>
      </c>
      <c r="V23" s="63" t="n">
        <f aca="false">'GW Data'!R82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Data'!H52</f>
        <v>0</v>
      </c>
      <c r="I24" s="63" t="n">
        <f aca="false">'GW Data'!H83+0.6*'SW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Data'!C52+'SW Data'!L22</f>
        <v>236.43</v>
      </c>
      <c r="O24" s="63" t="n">
        <f aca="false">'GW Data'!C83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Data'!R52+'GW Data'!T52+'SW Data'!M22</f>
        <v>8551.99</v>
      </c>
      <c r="V24" s="63" t="n">
        <f aca="false">'GW Data'!R83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Data'!H53</f>
        <v>0</v>
      </c>
      <c r="I25" s="52" t="n">
        <f aca="false">'GW Data'!H84+0.6*'SW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Data'!C53+'SW Data'!L23</f>
        <v>192.13</v>
      </c>
      <c r="O25" s="52" t="n">
        <f aca="false">'GW Data'!C84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Data'!R53+'GW Data'!T53+'SW Data'!M23</f>
        <v>5527.61</v>
      </c>
      <c r="V25" s="52" t="n">
        <f aca="false">'GW Data'!R84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Data'!H54</f>
        <v>0</v>
      </c>
      <c r="I26" s="63" t="n">
        <f aca="false">'GW Data'!H85+0.6*'SW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Data'!C54+'SW Data'!L24</f>
        <v>196</v>
      </c>
      <c r="O26" s="63" t="n">
        <f aca="false">'GW Data'!C85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Data'!R54+'GW Data'!T54+'SW Data'!M24</f>
        <v>5834.95</v>
      </c>
      <c r="V26" s="63" t="n">
        <f aca="false">'GW Data'!R85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Data'!H55</f>
        <v>0</v>
      </c>
      <c r="I27" s="63" t="n">
        <f aca="false">'GW Data'!H86+0.6*'SW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Data'!C55+'SW Data'!L25</f>
        <v>168</v>
      </c>
      <c r="O27" s="63" t="n">
        <f aca="false">'GW Data'!C86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Data'!R55+'GW Data'!T55+'SW Data'!M25</f>
        <v>4733</v>
      </c>
      <c r="V27" s="63" t="n">
        <f aca="false">'GW Data'!R86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325.4</v>
      </c>
      <c r="G28" s="62" t="n">
        <f aca="false">'GW Data'!H25</f>
        <v>17365</v>
      </c>
      <c r="H28" s="62" t="n">
        <f aca="false">'GW Data'!H56</f>
        <v>0</v>
      </c>
      <c r="I28" s="63" t="n">
        <f aca="false">'GW Data'!H87+0.6*'SW Data'!D26</f>
        <v>3317</v>
      </c>
      <c r="J28" s="64" t="n">
        <f aca="false">SUM(D28:I28)</f>
        <v>41417.4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Data'!C56+'SW Data'!L26</f>
        <v>190</v>
      </c>
      <c r="O28" s="63" t="n">
        <f aca="false">'GW Data'!C87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Data'!R56+'GW Data'!T56+'SW Data'!M26</f>
        <v>6736</v>
      </c>
      <c r="V28" s="63" t="n">
        <f aca="false">'GW Data'!R87</f>
        <v>974</v>
      </c>
      <c r="W28" s="65" t="n">
        <f aca="false">SUM(Q28:V28)</f>
        <v>24638.4</v>
      </c>
      <c r="X28" s="66" t="n">
        <f aca="false">'Table 1'!J28*$X$7</f>
        <v>9277.4976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23748.1172</v>
      </c>
      <c r="AC28" s="66" t="n">
        <f aca="false">'Table 1'!F28+'Table 1'!G28</f>
        <v>17690.4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35115.8</v>
      </c>
      <c r="AJ28" s="66" t="n">
        <f aca="false">AI28-AB28</f>
        <v>11367.6828</v>
      </c>
      <c r="AK28" s="62" t="n">
        <f aca="false">'SW Data'!C26</f>
        <v>13578</v>
      </c>
      <c r="AL28" s="62" t="n">
        <f aca="false">AJ28-AK28</f>
        <v>-2210.3172</v>
      </c>
      <c r="AM28" s="65" t="n">
        <f aca="false">AVERAGE(AL24:AL28)</f>
        <v>-166.199207999999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181.6</v>
      </c>
      <c r="G29" s="62" t="n">
        <f aca="false">'GW Data'!H26</f>
        <v>17492</v>
      </c>
      <c r="H29" s="62" t="n">
        <f aca="false">'GW Data'!H57</f>
        <v>0</v>
      </c>
      <c r="I29" s="63" t="n">
        <f aca="false">'GW Data'!H88+0.6*'SW Data'!D27</f>
        <v>3606.8</v>
      </c>
      <c r="J29" s="64" t="n">
        <f aca="false">SUM(D29:I29)</f>
        <v>40042.6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Data'!C57+'SW Data'!L27</f>
        <v>123</v>
      </c>
      <c r="O29" s="63" t="n">
        <f aca="false">'GW Data'!C88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Data'!R57+'SW Data'!M27</f>
        <v>3455</v>
      </c>
      <c r="V29" s="63" t="n">
        <f aca="false">'GW Data'!R88</f>
        <v>607</v>
      </c>
      <c r="W29" s="65" t="n">
        <f aca="false">SUM(Q29:V29)</f>
        <v>19601</v>
      </c>
      <c r="X29" s="66" t="n">
        <f aca="false">'Table 1'!J29*$X$7</f>
        <v>8969.5424</v>
      </c>
      <c r="Y29" s="62" t="n">
        <f aca="false">'Table 1'!P29*$Y$7</f>
        <v>2665.86</v>
      </c>
      <c r="Z29" s="62" t="n">
        <f aca="false">'Table 1'!W29*$Z$7</f>
        <v>8702.844</v>
      </c>
      <c r="AA29" s="67" t="n">
        <f aca="false">'SW Data'!O27-'SW Data'!P27</f>
        <v>2510</v>
      </c>
      <c r="AB29" s="64" t="n">
        <f aca="false">SUM(X29:AA29)</f>
        <v>22848.2464</v>
      </c>
      <c r="AC29" s="66" t="n">
        <f aca="false">'Table 1'!F29+'Table 1'!G29</f>
        <v>17673.6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32729.6</v>
      </c>
      <c r="AJ29" s="66" t="n">
        <f aca="false">AI29-AB29</f>
        <v>9881.3536</v>
      </c>
      <c r="AK29" s="62" t="n">
        <f aca="false">'SW Data'!C27</f>
        <v>8905</v>
      </c>
      <c r="AL29" s="62" t="n">
        <f aca="false">AJ29-AK29</f>
        <v>976.353599999995</v>
      </c>
      <c r="AM29" s="65" t="n">
        <f aca="false">AVERAGE(AL25:AL29)</f>
        <v>-766.645018</v>
      </c>
      <c r="AN29" s="58"/>
    </row>
    <row r="30" customFormat="false" ht="12.8" hidden="false" customHeight="false" outlineLevel="0" collapsed="false">
      <c r="A30" s="71" t="n">
        <f aca="false">A29+1</f>
        <v>2020</v>
      </c>
      <c r="B30" s="49" t="n">
        <f aca="false">'SW Data'!B28</f>
        <v>22984</v>
      </c>
      <c r="C30" s="50" t="n">
        <f aca="false">'SW Data'!C28</f>
        <v>6218</v>
      </c>
      <c r="D30" s="51" t="n">
        <f aca="false">B30-C30</f>
        <v>16766</v>
      </c>
      <c r="E30" s="51" t="n">
        <f aca="false">0.4*'SW Data'!D28</f>
        <v>2115.2</v>
      </c>
      <c r="F30" s="51" t="n">
        <f aca="false">0.6*'SW Data'!G28+'SW Data'!J28</f>
        <v>235</v>
      </c>
      <c r="G30" s="51" t="n">
        <f aca="false">'GW Data'!H27</f>
        <v>17390</v>
      </c>
      <c r="H30" s="51" t="n">
        <f aca="false">'GW Data'!H58</f>
        <v>0</v>
      </c>
      <c r="I30" s="52" t="n">
        <f aca="false">'GW Data'!H89+0.6*'SW Data'!D28</f>
        <v>4418.8</v>
      </c>
      <c r="J30" s="53" t="n">
        <f aca="false">SUM(D30:I30)</f>
        <v>40925</v>
      </c>
      <c r="K30" s="49" t="n">
        <f aca="false">'SW Data'!E28</f>
        <v>1657</v>
      </c>
      <c r="L30" s="50" t="n">
        <f aca="false">0.6*'SW Data'!H28</f>
        <v>0</v>
      </c>
      <c r="M30" s="51" t="n">
        <f aca="false">'GW Data'!C27</f>
        <v>1646</v>
      </c>
      <c r="N30" s="51" t="n">
        <f aca="false">'GW Data'!C58+'SW Data'!L28</f>
        <v>100</v>
      </c>
      <c r="O30" s="52" t="n">
        <f aca="false">'GW Data'!C89</f>
        <v>73</v>
      </c>
      <c r="P30" s="53" t="n">
        <f aca="false">SUM(K30:O30)</f>
        <v>3476</v>
      </c>
      <c r="Q30" s="49" t="n">
        <f aca="false">'SW Data'!F28</f>
        <v>7229</v>
      </c>
      <c r="R30" s="50" t="n">
        <f aca="false">0.6*'SW Data'!I28+'SW Data'!K28</f>
        <v>0</v>
      </c>
      <c r="S30" s="51" t="n">
        <f aca="false">'GW Data'!R27+'GW Data'!T27</f>
        <v>11037</v>
      </c>
      <c r="T30" s="51" t="n">
        <f aca="false">'SW Data'!N28</f>
        <v>0</v>
      </c>
      <c r="U30" s="51" t="n">
        <f aca="false">'GW Data'!R58+'SW Data'!M28</f>
        <v>3577</v>
      </c>
      <c r="V30" s="52" t="n">
        <f aca="false">'GW Data'!R89</f>
        <v>717</v>
      </c>
      <c r="W30" s="54" t="n">
        <f aca="false">SUM(Q30:V30)</f>
        <v>22560</v>
      </c>
      <c r="X30" s="55" t="n">
        <f aca="false">'Table 1'!J30*$X$7</f>
        <v>9167.2</v>
      </c>
      <c r="Y30" s="51" t="n">
        <f aca="false">'Table 1'!P30*$Y$7</f>
        <v>2728.66</v>
      </c>
      <c r="Z30" s="51" t="n">
        <f aca="false">'Table 1'!W30*$Z$7</f>
        <v>10016.64</v>
      </c>
      <c r="AA30" s="56" t="n">
        <f aca="false">'SW Data'!O28-'SW Data'!P28</f>
        <v>2250</v>
      </c>
      <c r="AB30" s="53" t="n">
        <f aca="false">SUM(X30:AA30)</f>
        <v>24162.5</v>
      </c>
      <c r="AC30" s="55" t="n">
        <f aca="false">'Table 1'!F30+'Table 1'!G30</f>
        <v>17625</v>
      </c>
      <c r="AD30" s="51" t="n">
        <f aca="false">'Table 1'!L30+'Table 1'!M30</f>
        <v>1646</v>
      </c>
      <c r="AE30" s="51" t="n">
        <f aca="false">SUM('Table 1'!R30:T30)</f>
        <v>11037</v>
      </c>
      <c r="AF30" s="50" t="n">
        <f aca="false">'GW Data'!E27+'GW Data'!P27</f>
        <v>576</v>
      </c>
      <c r="AG30" s="51" t="n">
        <f aca="false">'GW Data'!G27</f>
        <v>1121</v>
      </c>
      <c r="AH30" s="51" t="n">
        <f aca="false">'GW Data'!I27+'GW Data'!J27+'GW Data'!K27+'GW Data'!L27+'GW Data'!Y27</f>
        <v>-5115</v>
      </c>
      <c r="AI30" s="53" t="n">
        <f aca="false">SUM(AC30:AH30)</f>
        <v>26890</v>
      </c>
      <c r="AJ30" s="55" t="n">
        <f aca="false">AI30-AB30</f>
        <v>2727.5</v>
      </c>
      <c r="AK30" s="51" t="n">
        <f aca="false">'SW Data'!C28</f>
        <v>6218</v>
      </c>
      <c r="AL30" s="51" t="n">
        <f aca="false">AJ30-AK30</f>
        <v>-3490.5</v>
      </c>
      <c r="AM30" s="54" t="n">
        <f aca="false">AVERAGE(AL26:AL30)</f>
        <v>-1394.9872</v>
      </c>
      <c r="AN30" s="58"/>
    </row>
    <row r="31" customFormat="false" ht="12.75" hidden="false" customHeight="false" outlineLevel="0" collapsed="false">
      <c r="A31" s="59" t="n">
        <f aca="false">A30+1</f>
        <v>2021</v>
      </c>
      <c r="B31" s="60" t="n">
        <f aca="false">'SW Data'!B29</f>
        <v>25846</v>
      </c>
      <c r="C31" s="61" t="n">
        <f aca="false">'SW Data'!C29</f>
        <v>9390</v>
      </c>
      <c r="D31" s="62" t="n">
        <f aca="false">B31-C31</f>
        <v>16456</v>
      </c>
      <c r="E31" s="62" t="n">
        <f aca="false">0.4*'SW Data'!D29</f>
        <v>2206</v>
      </c>
      <c r="F31" s="62" t="n">
        <f aca="false">0.6*'SW Data'!G29+'SW Data'!J29</f>
        <v>169.2</v>
      </c>
      <c r="G31" s="62" t="n">
        <f aca="false">'GW Data'!H28</f>
        <v>17951</v>
      </c>
      <c r="H31" s="62" t="n">
        <f aca="false">'GW Data'!H59</f>
        <v>0</v>
      </c>
      <c r="I31" s="63" t="n">
        <f aca="false">'GW Data'!H90+0.6*'SW Data'!D29</f>
        <v>4581</v>
      </c>
      <c r="J31" s="64" t="n">
        <f aca="false">SUM(D31:I31)</f>
        <v>41363.2</v>
      </c>
      <c r="K31" s="60" t="n">
        <f aca="false">'SW Data'!E29</f>
        <v>1635</v>
      </c>
      <c r="L31" s="61" t="n">
        <f aca="false">0.6*'SW Data'!H29</f>
        <v>0</v>
      </c>
      <c r="M31" s="62" t="n">
        <f aca="false">'GW Data'!C28</f>
        <v>1443</v>
      </c>
      <c r="N31" s="62" t="n">
        <f aca="false">'GW Data'!C59+'SW Data'!L29</f>
        <v>131</v>
      </c>
      <c r="O31" s="63" t="n">
        <f aca="false">'GW Data'!C90</f>
        <v>110</v>
      </c>
      <c r="P31" s="64" t="n">
        <f aca="false">SUM(K31:O31)</f>
        <v>3319</v>
      </c>
      <c r="Q31" s="60" t="n">
        <f aca="false">'SW Data'!F29</f>
        <v>321</v>
      </c>
      <c r="R31" s="61" t="n">
        <f aca="false">0.6*'SW Data'!I29+'SW Data'!K29</f>
        <v>0</v>
      </c>
      <c r="S31" s="62" t="n">
        <f aca="false">'GW Data'!R28+'GW Data'!T28</f>
        <v>13764</v>
      </c>
      <c r="T31" s="62" t="n">
        <f aca="false">'SW Data'!N29</f>
        <v>0</v>
      </c>
      <c r="U31" s="62" t="n">
        <f aca="false">'GW Data'!R59+'SW Data'!M29</f>
        <v>5292</v>
      </c>
      <c r="V31" s="63" t="n">
        <f aca="false">'GW Data'!R90</f>
        <v>774</v>
      </c>
      <c r="W31" s="65" t="n">
        <f aca="false">SUM(Q31:V31)</f>
        <v>20151</v>
      </c>
      <c r="X31" s="66" t="n">
        <f aca="false">'Table 1'!J31*$X$7</f>
        <v>9265.3568</v>
      </c>
      <c r="Y31" s="62" t="n">
        <f aca="false">'Table 1'!P31*$Y$7</f>
        <v>2605.415</v>
      </c>
      <c r="Z31" s="62" t="n">
        <f aca="false">'Table 1'!W31*$Z$7</f>
        <v>8947.044</v>
      </c>
      <c r="AA31" s="67" t="n">
        <f aca="false">'SW Data'!O29-'SW Data'!P29</f>
        <v>1940</v>
      </c>
      <c r="AB31" s="64" t="n">
        <f aca="false">SUM(X31:AA31)</f>
        <v>22757.8158</v>
      </c>
      <c r="AC31" s="66" t="n">
        <f aca="false">'Table 1'!F31+'Table 1'!G31</f>
        <v>18120.2</v>
      </c>
      <c r="AD31" s="62" t="n">
        <f aca="false">'Table 1'!L31+'Table 1'!M31</f>
        <v>1443</v>
      </c>
      <c r="AE31" s="62" t="n">
        <f aca="false">SUM('Table 1'!R31:T31)</f>
        <v>13764</v>
      </c>
      <c r="AF31" s="61" t="n">
        <f aca="false">'GW Data'!E28+'GW Data'!P28</f>
        <v>519</v>
      </c>
      <c r="AG31" s="62" t="n">
        <f aca="false">'GW Data'!G28</f>
        <v>183</v>
      </c>
      <c r="AH31" s="62" t="n">
        <f aca="false">'GW Data'!I28+'GW Data'!J28+'GW Data'!K28+'GW Data'!L28+'GW Data'!Y28</f>
        <v>-3839</v>
      </c>
      <c r="AI31" s="64" t="n">
        <f aca="false">SUM(AC31:AH31)</f>
        <v>30190.2</v>
      </c>
      <c r="AJ31" s="66" t="n">
        <f aca="false">AI31-AB31</f>
        <v>7432.3842</v>
      </c>
      <c r="AK31" s="62" t="n">
        <f aca="false">'SW Data'!C29</f>
        <v>9390</v>
      </c>
      <c r="AL31" s="62" t="n">
        <f aca="false">AJ31-AK31</f>
        <v>-1957.6158</v>
      </c>
      <c r="AM31" s="65" t="n">
        <f aca="false">AVERAGE(AL27:AL31)</f>
        <v>-1834.03672</v>
      </c>
      <c r="AN31" s="58"/>
    </row>
    <row r="32" customFormat="false" ht="12.75" hidden="false" customHeight="false" outlineLevel="0" collapsed="false">
      <c r="A32" s="72" t="n">
        <f aca="false">A31+1</f>
        <v>2022</v>
      </c>
      <c r="B32" s="73" t="n">
        <f aca="false">'SW Data'!B30</f>
        <v>25000</v>
      </c>
      <c r="C32" s="74" t="n">
        <f aca="false">'SW Data'!C30</f>
        <v>9000</v>
      </c>
      <c r="D32" s="75" t="n">
        <f aca="false">B32-C32</f>
        <v>16000</v>
      </c>
      <c r="E32" s="75" t="n">
        <f aca="false">0.4*'SW Data'!D30</f>
        <v>2200</v>
      </c>
      <c r="F32" s="75" t="n">
        <f aca="false">0.6*'SW Data'!G30+'SW Data'!J30</f>
        <v>169.2</v>
      </c>
      <c r="G32" s="75" t="n">
        <f aca="false">'GW Data'!H29</f>
        <v>18001</v>
      </c>
      <c r="H32" s="75" t="n">
        <f aca="false">'GW Data'!H60</f>
        <v>0</v>
      </c>
      <c r="I32" s="76" t="n">
        <f aca="false">'GW Data'!H91+0.6*'SW Data'!D30</f>
        <v>4588</v>
      </c>
      <c r="J32" s="77" t="n">
        <f aca="false">SUM(D32:I32)</f>
        <v>40958.2</v>
      </c>
      <c r="K32" s="73" t="n">
        <f aca="false">'SW Data'!E30</f>
        <v>1000</v>
      </c>
      <c r="L32" s="74" t="n">
        <f aca="false">0.6*'SW Data'!H30</f>
        <v>0</v>
      </c>
      <c r="M32" s="75" t="n">
        <f aca="false">'GW Data'!C29</f>
        <v>744</v>
      </c>
      <c r="N32" s="75" t="n">
        <f aca="false">'GW Data'!C60+'SW Data'!L30</f>
        <v>148</v>
      </c>
      <c r="O32" s="76" t="n">
        <f aca="false">'GW Data'!C91</f>
        <v>130</v>
      </c>
      <c r="P32" s="77" t="n">
        <f aca="false">SUM(K32:O32)</f>
        <v>2022</v>
      </c>
      <c r="Q32" s="73" t="n">
        <f aca="false">'SW Data'!F30</f>
        <v>0</v>
      </c>
      <c r="R32" s="74" t="n">
        <f aca="false">0.6*'SW Data'!I30+'SW Data'!K30</f>
        <v>0</v>
      </c>
      <c r="S32" s="75" t="n">
        <f aca="false">'GW Data'!R29+'GW Data'!T29</f>
        <v>12855</v>
      </c>
      <c r="T32" s="75" t="n">
        <f aca="false">'SW Data'!N30</f>
        <v>0</v>
      </c>
      <c r="U32" s="75" t="n">
        <f aca="false">'GW Data'!R60+'SW Data'!M30</f>
        <v>4591</v>
      </c>
      <c r="V32" s="76" t="n">
        <f aca="false">'GW Data'!R91</f>
        <v>821</v>
      </c>
      <c r="W32" s="78" t="n">
        <f aca="false">SUM(Q32:V32)</f>
        <v>18267</v>
      </c>
      <c r="X32" s="79" t="n">
        <f aca="false">'Table 1'!J32*$X$7</f>
        <v>9174.6368</v>
      </c>
      <c r="Y32" s="75" t="n">
        <f aca="false">'Table 1'!P32*$Y$7</f>
        <v>1587.27</v>
      </c>
      <c r="Z32" s="75" t="n">
        <f aca="false">'Table 1'!W32*$Z$7</f>
        <v>8110.548</v>
      </c>
      <c r="AA32" s="80" t="n">
        <f aca="false">'SW Data'!O30-'SW Data'!P30</f>
        <v>1390</v>
      </c>
      <c r="AB32" s="77" t="n">
        <f aca="false">SUM(X32:AA32)</f>
        <v>20262.4548</v>
      </c>
      <c r="AC32" s="79" t="n">
        <f aca="false">'Table 1'!F32+'Table 1'!G32</f>
        <v>18170.2</v>
      </c>
      <c r="AD32" s="75" t="n">
        <f aca="false">'Table 1'!L32+'Table 1'!M32</f>
        <v>744</v>
      </c>
      <c r="AE32" s="75" t="n">
        <f aca="false">SUM('Table 1'!R32:T32)</f>
        <v>12855</v>
      </c>
      <c r="AF32" s="74" t="n">
        <f aca="false">'GW Data'!E29+'GW Data'!P29</f>
        <v>484</v>
      </c>
      <c r="AG32" s="75" t="n">
        <f aca="false">'GW Data'!G29</f>
        <v>174</v>
      </c>
      <c r="AH32" s="75" t="n">
        <f aca="false">'GW Data'!I29+'GW Data'!J29+'GW Data'!K29+'GW Data'!L29+'GW Data'!Y29</f>
        <v>-4940</v>
      </c>
      <c r="AI32" s="77" t="n">
        <f aca="false">SUM(AC32:AH32)</f>
        <v>27487.2</v>
      </c>
      <c r="AJ32" s="79" t="n">
        <f aca="false">AI32-AB32</f>
        <v>7224.7452</v>
      </c>
      <c r="AK32" s="75" t="n">
        <f aca="false">'SW Data'!C30</f>
        <v>9000</v>
      </c>
      <c r="AL32" s="75" t="n">
        <f aca="false">AJ32-AK32</f>
        <v>-1775.2548</v>
      </c>
      <c r="AM32" s="78" t="n">
        <f aca="false">AVERAGE(AL28:AL32)</f>
        <v>-1691.46684</v>
      </c>
      <c r="AN32" s="58"/>
    </row>
    <row r="33" customFormat="false" ht="12.75" hidden="false" customHeight="false" outlineLevel="0" collapsed="false">
      <c r="A33" s="70" t="n">
        <f aca="false">A32+1</f>
        <v>2023</v>
      </c>
      <c r="B33" s="60" t="n">
        <f aca="false">'SW Data'!B31</f>
        <v>0</v>
      </c>
      <c r="C33" s="61" t="n">
        <f aca="false">'SW Data'!C31</f>
        <v>0</v>
      </c>
      <c r="D33" s="62" t="n">
        <f aca="false">B33-C33</f>
        <v>0</v>
      </c>
      <c r="E33" s="62" t="n">
        <f aca="false">0.4*'SW Data'!D31</f>
        <v>0</v>
      </c>
      <c r="F33" s="62" t="n">
        <f aca="false">0.6*'SW Data'!G31+'SW Data'!J31</f>
        <v>0</v>
      </c>
      <c r="G33" s="62" t="n">
        <f aca="false">'GW Data'!H30</f>
        <v>0</v>
      </c>
      <c r="H33" s="62" t="n">
        <f aca="false">'GW Data'!H61</f>
        <v>0</v>
      </c>
      <c r="I33" s="63" t="n">
        <f aca="false">'GW Data'!H92+0.6*'SW Data'!D31</f>
        <v>0</v>
      </c>
      <c r="J33" s="64" t="n">
        <f aca="false">SUM(D33:I33)</f>
        <v>0</v>
      </c>
      <c r="K33" s="60" t="n">
        <f aca="false">'SW Data'!E31</f>
        <v>0</v>
      </c>
      <c r="L33" s="61" t="n">
        <f aca="false">0.6*'SW Data'!H31</f>
        <v>0</v>
      </c>
      <c r="M33" s="62" t="n">
        <f aca="false">'GW Data'!C30</f>
        <v>0</v>
      </c>
      <c r="N33" s="62" t="n">
        <f aca="false">'GW Data'!C61+'SW Data'!L31</f>
        <v>0</v>
      </c>
      <c r="O33" s="63" t="n">
        <f aca="false">'GW Data'!C92</f>
        <v>0</v>
      </c>
      <c r="P33" s="64" t="n">
        <f aca="false">SUM(K33:O33)</f>
        <v>0</v>
      </c>
      <c r="Q33" s="60" t="n">
        <f aca="false">'SW Data'!F31</f>
        <v>0</v>
      </c>
      <c r="R33" s="61" t="n">
        <f aca="false">0.6*'SW Data'!I31+'SW Data'!K31</f>
        <v>0</v>
      </c>
      <c r="S33" s="62" t="n">
        <f aca="false">'GW Data'!R30+'GW Data'!T30</f>
        <v>0</v>
      </c>
      <c r="T33" s="62" t="n">
        <f aca="false">'SW Data'!N31</f>
        <v>0</v>
      </c>
      <c r="U33" s="62" t="n">
        <f aca="false">'GW Data'!R61+'SW Data'!M31</f>
        <v>0</v>
      </c>
      <c r="V33" s="63" t="n">
        <f aca="false">'GW Data'!R92</f>
        <v>0</v>
      </c>
      <c r="W33" s="65" t="n">
        <f aca="false">SUM(Q33:V33)</f>
        <v>0</v>
      </c>
      <c r="X33" s="66" t="n">
        <f aca="false">'Table 1'!J33*$X$7</f>
        <v>0</v>
      </c>
      <c r="Y33" s="62" t="n">
        <f aca="false">'Table 1'!P33*$Y$7</f>
        <v>0</v>
      </c>
      <c r="Z33" s="62" t="n">
        <f aca="false">'Table 1'!W33*$Z$7</f>
        <v>0</v>
      </c>
      <c r="AA33" s="67" t="n">
        <f aca="false">'SW Data'!O31-'SW Data'!P31</f>
        <v>0</v>
      </c>
      <c r="AB33" s="64" t="n">
        <f aca="false">SUM(X33:AA33)</f>
        <v>0</v>
      </c>
      <c r="AC33" s="66" t="n">
        <f aca="false">'Table 1'!F33+'Table 1'!G33</f>
        <v>0</v>
      </c>
      <c r="AD33" s="62" t="n">
        <f aca="false">'Table 1'!L33+'Table 1'!M33</f>
        <v>0</v>
      </c>
      <c r="AE33" s="62" t="n">
        <f aca="false">SUM('Table 1'!R33:T33)</f>
        <v>0</v>
      </c>
      <c r="AF33" s="61" t="n">
        <f aca="false">'GW Data'!E30+'GW Data'!P30</f>
        <v>0</v>
      </c>
      <c r="AG33" s="62" t="n">
        <f aca="false">'GW Data'!G30</f>
        <v>0</v>
      </c>
      <c r="AH33" s="62" t="n">
        <f aca="false">'GW Data'!I30+'GW Data'!J30+'GW Data'!K30+'GW Data'!L30+'GW Data'!Y30</f>
        <v>0</v>
      </c>
      <c r="AI33" s="64" t="n">
        <f aca="false">SUM(AC33:AH33)</f>
        <v>0</v>
      </c>
      <c r="AJ33" s="66" t="n">
        <f aca="false">AI33-AB33</f>
        <v>0</v>
      </c>
      <c r="AK33" s="62" t="n">
        <f aca="false">'SW Data'!C31</f>
        <v>0</v>
      </c>
      <c r="AL33" s="62" t="n">
        <f aca="false">AJ33-AK33</f>
        <v>0</v>
      </c>
      <c r="AM33" s="65" t="n">
        <f aca="false">AVERAGE(AL29:AL33)</f>
        <v>-1249.4034</v>
      </c>
      <c r="AN33" s="58"/>
    </row>
    <row r="34" customFormat="false" ht="12.75" hidden="false" customHeight="false" outlineLevel="0" collapsed="false">
      <c r="A34" s="70" t="n">
        <f aca="false">A33+1</f>
        <v>2024</v>
      </c>
      <c r="B34" s="60" t="n">
        <f aca="false">'SW Data'!B32</f>
        <v>0</v>
      </c>
      <c r="C34" s="61" t="n">
        <f aca="false">'SW Data'!C32</f>
        <v>0</v>
      </c>
      <c r="D34" s="62" t="n">
        <f aca="false">B34-C34</f>
        <v>0</v>
      </c>
      <c r="E34" s="62" t="n">
        <f aca="false">0.4*'SW Data'!D32</f>
        <v>0</v>
      </c>
      <c r="F34" s="62" t="n">
        <f aca="false">0.6*'SW Data'!G32+'SW Data'!J32</f>
        <v>0</v>
      </c>
      <c r="G34" s="62" t="n">
        <f aca="false">'GW Data'!H31</f>
        <v>0</v>
      </c>
      <c r="H34" s="62" t="n">
        <f aca="false">'GW Data'!H62</f>
        <v>0</v>
      </c>
      <c r="I34" s="63" t="n">
        <f aca="false">'GW Data'!H93+0.6*'SW Data'!D32</f>
        <v>0</v>
      </c>
      <c r="J34" s="64" t="n">
        <f aca="false">SUM(D34:I34)</f>
        <v>0</v>
      </c>
      <c r="K34" s="60" t="n">
        <f aca="false">'SW Data'!E32</f>
        <v>0</v>
      </c>
      <c r="L34" s="61" t="n">
        <f aca="false">0.6*'SW Data'!H32</f>
        <v>0</v>
      </c>
      <c r="M34" s="62" t="n">
        <f aca="false">'GW Data'!C31</f>
        <v>0</v>
      </c>
      <c r="N34" s="62" t="n">
        <f aca="false">'GW Data'!C62+'SW Data'!L32</f>
        <v>0</v>
      </c>
      <c r="O34" s="63" t="n">
        <f aca="false">'GW Data'!C93</f>
        <v>0</v>
      </c>
      <c r="P34" s="64" t="n">
        <f aca="false">SUM(K34:O34)</f>
        <v>0</v>
      </c>
      <c r="Q34" s="60" t="n">
        <f aca="false">'SW Data'!F32</f>
        <v>0</v>
      </c>
      <c r="R34" s="61" t="n">
        <f aca="false">0.6*'SW Data'!I32+'SW Data'!K32</f>
        <v>0</v>
      </c>
      <c r="S34" s="62" t="n">
        <f aca="false">'GW Data'!R31+'GW Data'!T31</f>
        <v>0</v>
      </c>
      <c r="T34" s="62" t="n">
        <f aca="false">'SW Data'!N32</f>
        <v>0</v>
      </c>
      <c r="U34" s="62" t="n">
        <f aca="false">'GW Data'!R62+'SW Data'!M32</f>
        <v>0</v>
      </c>
      <c r="V34" s="63" t="n">
        <f aca="false">'GW Data'!R93</f>
        <v>0</v>
      </c>
      <c r="W34" s="65" t="n">
        <f aca="false">SUM(Q34:V34)</f>
        <v>0</v>
      </c>
      <c r="X34" s="66" t="n">
        <f aca="false">'Table 1'!J34*$X$7</f>
        <v>0</v>
      </c>
      <c r="Y34" s="62" t="n">
        <f aca="false">'Table 1'!P34*$Y$7</f>
        <v>0</v>
      </c>
      <c r="Z34" s="62" t="n">
        <f aca="false">'Table 1'!W34*$Z$7</f>
        <v>0</v>
      </c>
      <c r="AA34" s="67" t="n">
        <f aca="false">'SW Data'!O32-'SW Data'!P32</f>
        <v>0</v>
      </c>
      <c r="AB34" s="64" t="n">
        <f aca="false">SUM(X34:AA34)</f>
        <v>0</v>
      </c>
      <c r="AC34" s="66" t="n">
        <f aca="false">'Table 1'!F34+'Table 1'!G34</f>
        <v>0</v>
      </c>
      <c r="AD34" s="62" t="n">
        <f aca="false">'Table 1'!L34+'Table 1'!M34</f>
        <v>0</v>
      </c>
      <c r="AE34" s="62" t="n">
        <f aca="false">SUM('Table 1'!R34:T34)</f>
        <v>0</v>
      </c>
      <c r="AF34" s="61" t="n">
        <f aca="false">'GW Data'!E31+'GW Data'!P31</f>
        <v>0</v>
      </c>
      <c r="AG34" s="62" t="n">
        <f aca="false">'GW Data'!G31</f>
        <v>0</v>
      </c>
      <c r="AH34" s="62" t="n">
        <f aca="false">'GW Data'!I31+'GW Data'!J31+'GW Data'!K31+'GW Data'!L31+'GW Data'!Y31</f>
        <v>0</v>
      </c>
      <c r="AI34" s="64" t="n">
        <f aca="false">SUM(AC34:AH34)</f>
        <v>0</v>
      </c>
      <c r="AJ34" s="66" t="n">
        <f aca="false">AI34-AB34</f>
        <v>0</v>
      </c>
      <c r="AK34" s="62" t="n">
        <f aca="false">'SW Data'!C32</f>
        <v>0</v>
      </c>
      <c r="AL34" s="62" t="n">
        <f aca="false">AJ34-AK34</f>
        <v>0</v>
      </c>
      <c r="AM34" s="65" t="n">
        <f aca="false">AVERAGE(AL30:AL34)</f>
        <v>-1444.67412</v>
      </c>
      <c r="AN34" s="58"/>
    </row>
    <row r="35" customFormat="false" ht="12.75" hidden="false" customHeight="false" outlineLevel="0" collapsed="false">
      <c r="A35" s="81" t="n">
        <f aca="false">A34+1</f>
        <v>2025</v>
      </c>
      <c r="B35" s="82" t="n">
        <f aca="false">'SW Data'!B33</f>
        <v>0</v>
      </c>
      <c r="C35" s="83" t="n">
        <f aca="false">'SW Data'!C33</f>
        <v>0</v>
      </c>
      <c r="D35" s="84" t="n">
        <f aca="false">B35-C35</f>
        <v>0</v>
      </c>
      <c r="E35" s="84" t="n">
        <f aca="false">0.4*'SW Data'!D33</f>
        <v>0</v>
      </c>
      <c r="F35" s="84" t="n">
        <f aca="false">0.6*'SW Data'!G33+'SW Data'!J33</f>
        <v>0</v>
      </c>
      <c r="G35" s="84" t="n">
        <f aca="false">'GW Data'!H32</f>
        <v>0</v>
      </c>
      <c r="H35" s="84" t="n">
        <f aca="false">'GW Data'!H63</f>
        <v>0</v>
      </c>
      <c r="I35" s="85" t="n">
        <f aca="false">'GW Data'!H94+0.6*'SW Data'!D33</f>
        <v>0</v>
      </c>
      <c r="J35" s="86" t="n">
        <f aca="false">SUM(D35:I35)</f>
        <v>0</v>
      </c>
      <c r="K35" s="82" t="n">
        <f aca="false">'SW Data'!E33</f>
        <v>0</v>
      </c>
      <c r="L35" s="83" t="n">
        <f aca="false">0.6*'SW Data'!H33</f>
        <v>0</v>
      </c>
      <c r="M35" s="84" t="n">
        <f aca="false">'GW Data'!C32</f>
        <v>0</v>
      </c>
      <c r="N35" s="84" t="n">
        <f aca="false">'GW Data'!C63+'SW Data'!L33</f>
        <v>0</v>
      </c>
      <c r="O35" s="85" t="n">
        <f aca="false">'GW Data'!C94</f>
        <v>0</v>
      </c>
      <c r="P35" s="86" t="n">
        <f aca="false">SUM(K35:O35)</f>
        <v>0</v>
      </c>
      <c r="Q35" s="82" t="n">
        <f aca="false">'SW Data'!F33</f>
        <v>0</v>
      </c>
      <c r="R35" s="83" t="n">
        <f aca="false">0.6*'SW Data'!I33+'SW Data'!K33</f>
        <v>0</v>
      </c>
      <c r="S35" s="84" t="n">
        <f aca="false">'GW Data'!R32+'GW Data'!T32</f>
        <v>0</v>
      </c>
      <c r="T35" s="84" t="n">
        <f aca="false">'SW Data'!N33</f>
        <v>0</v>
      </c>
      <c r="U35" s="84" t="n">
        <f aca="false">'GW Data'!R63+'SW Data'!M33</f>
        <v>0</v>
      </c>
      <c r="V35" s="85" t="n">
        <f aca="false">'GW Data'!R94</f>
        <v>0</v>
      </c>
      <c r="W35" s="87" t="n">
        <f aca="false">SUM(Q35:V35)</f>
        <v>0</v>
      </c>
      <c r="X35" s="88" t="n">
        <f aca="false">'Table 1'!J35*$X$7</f>
        <v>0</v>
      </c>
      <c r="Y35" s="84" t="n">
        <f aca="false">'Table 1'!P35*$Y$7</f>
        <v>0</v>
      </c>
      <c r="Z35" s="84" t="n">
        <f aca="false">'Table 1'!W35*$Z$7</f>
        <v>0</v>
      </c>
      <c r="AA35" s="89" t="n">
        <f aca="false">'SW Data'!O33-'SW Data'!P33</f>
        <v>0</v>
      </c>
      <c r="AB35" s="86" t="n">
        <f aca="false">SUM(X35:AA35)</f>
        <v>0</v>
      </c>
      <c r="AC35" s="88" t="n">
        <f aca="false">'Table 1'!F35+'Table 1'!G35</f>
        <v>0</v>
      </c>
      <c r="AD35" s="84" t="n">
        <f aca="false">'Table 1'!L35+'Table 1'!M35</f>
        <v>0</v>
      </c>
      <c r="AE35" s="84" t="n">
        <f aca="false">SUM('Table 1'!R35:T35)</f>
        <v>0</v>
      </c>
      <c r="AF35" s="83" t="n">
        <f aca="false">'GW Data'!E32+'GW Data'!P32</f>
        <v>0</v>
      </c>
      <c r="AG35" s="84" t="n">
        <f aca="false">'GW Data'!G32</f>
        <v>0</v>
      </c>
      <c r="AH35" s="84" t="n">
        <f aca="false">'GW Data'!I32+'GW Data'!J32+'GW Data'!K32+'GW Data'!L32+'GW Data'!Y32</f>
        <v>0</v>
      </c>
      <c r="AI35" s="86" t="n">
        <f aca="false">SUM(AC35:AH35)</f>
        <v>0</v>
      </c>
      <c r="AJ35" s="88" t="n">
        <f aca="false">AI35-AB35</f>
        <v>0</v>
      </c>
      <c r="AK35" s="84" t="n">
        <f aca="false">'SW Data'!C33</f>
        <v>0</v>
      </c>
      <c r="AL35" s="84" t="n">
        <f aca="false">AJ35-AK35</f>
        <v>0</v>
      </c>
      <c r="AM35" s="87" t="n">
        <f aca="false">AVERAGE(AL31:AL35)</f>
        <v>-746.57412</v>
      </c>
      <c r="AN35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70138888888889" bottom="0.4" header="0.511811023622047" footer="0.159722222222222"/>
  <pageSetup paperSize="1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F20" activePane="bottomRight" state="frozen"/>
      <selection pane="topLeft" activeCell="A1" activeCellId="0" sqref="A1"/>
      <selection pane="topRight" activeCell="F1" activeCellId="0" sqref="F1"/>
      <selection pane="bottomLeft" activeCell="A20" activeCellId="0" sqref="A20"/>
      <selection pane="bottomRight" activeCell="O31" activeCellId="0" sqref="O31"/>
    </sheetView>
  </sheetViews>
  <sheetFormatPr defaultColWidth="8.515625" defaultRowHeight="12.75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90" t="s">
        <v>50</v>
      </c>
      <c r="C5" s="90"/>
      <c r="D5" s="90"/>
      <c r="E5" s="90"/>
      <c r="F5" s="90"/>
      <c r="G5" s="91" t="s">
        <v>51</v>
      </c>
      <c r="H5" s="91"/>
      <c r="I5" s="91"/>
      <c r="J5" s="92" t="s">
        <v>52</v>
      </c>
      <c r="K5" s="92"/>
      <c r="L5" s="92"/>
      <c r="M5" s="92"/>
      <c r="N5" s="92"/>
      <c r="O5" s="93" t="s">
        <v>53</v>
      </c>
      <c r="P5" s="93"/>
      <c r="Q5" s="93"/>
    </row>
    <row r="6" customFormat="false" ht="82.9" hidden="false" customHeight="true" outlineLevel="0" collapsed="false">
      <c r="A6" s="94" t="s">
        <v>54</v>
      </c>
      <c r="B6" s="95" t="s">
        <v>55</v>
      </c>
      <c r="C6" s="96" t="s">
        <v>56</v>
      </c>
      <c r="D6" s="96" t="s">
        <v>57</v>
      </c>
      <c r="E6" s="96" t="s">
        <v>58</v>
      </c>
      <c r="F6" s="97" t="s">
        <v>59</v>
      </c>
      <c r="G6" s="95" t="s">
        <v>60</v>
      </c>
      <c r="H6" s="96" t="s">
        <v>61</v>
      </c>
      <c r="I6" s="97" t="s">
        <v>62</v>
      </c>
      <c r="J6" s="95" t="s">
        <v>63</v>
      </c>
      <c r="K6" s="96" t="s">
        <v>64</v>
      </c>
      <c r="L6" s="96" t="s">
        <v>65</v>
      </c>
      <c r="M6" s="96" t="s">
        <v>66</v>
      </c>
      <c r="N6" s="97" t="s">
        <v>67</v>
      </c>
      <c r="O6" s="96" t="s">
        <v>68</v>
      </c>
      <c r="P6" s="97" t="s">
        <v>69</v>
      </c>
      <c r="Q6" s="97" t="s">
        <v>70</v>
      </c>
    </row>
    <row r="7" customFormat="false" ht="12.75" hidden="false" customHeight="false" outlineLevel="0" collapsed="false">
      <c r="A7" s="98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99" t="n">
        <v>2000</v>
      </c>
      <c r="B8" s="100" t="n">
        <v>19435</v>
      </c>
      <c r="C8" s="101" t="n">
        <v>0</v>
      </c>
      <c r="D8" s="101" t="n">
        <v>5921</v>
      </c>
      <c r="E8" s="101" t="n">
        <v>3630.86</v>
      </c>
      <c r="F8" s="102" t="n">
        <v>4854.65</v>
      </c>
      <c r="G8" s="50" t="n">
        <v>5203</v>
      </c>
      <c r="H8" s="51" t="n">
        <v>0</v>
      </c>
      <c r="I8" s="52" t="n">
        <v>4554</v>
      </c>
      <c r="J8" s="100" t="n">
        <v>0</v>
      </c>
      <c r="K8" s="101" t="n">
        <v>0</v>
      </c>
      <c r="L8" s="101" t="n">
        <v>0</v>
      </c>
      <c r="M8" s="101" t="n">
        <v>13</v>
      </c>
      <c r="N8" s="102" t="n">
        <v>5556.6</v>
      </c>
      <c r="O8" s="101" t="n">
        <v>1940</v>
      </c>
      <c r="P8" s="103" t="n">
        <v>0</v>
      </c>
      <c r="Q8" s="104"/>
      <c r="R8" s="62"/>
    </row>
    <row r="9" customFormat="false" ht="12.75" hidden="false" customHeight="false" outlineLevel="0" collapsed="false">
      <c r="A9" s="105" t="n">
        <f aca="false">A8+1</f>
        <v>2001</v>
      </c>
      <c r="B9" s="106" t="n">
        <v>19751.57</v>
      </c>
      <c r="C9" s="107" t="n">
        <v>0</v>
      </c>
      <c r="D9" s="107" t="n">
        <v>5011</v>
      </c>
      <c r="E9" s="107" t="n">
        <v>552.74</v>
      </c>
      <c r="F9" s="108" t="n">
        <v>3097.08</v>
      </c>
      <c r="G9" s="61" t="n">
        <v>4682</v>
      </c>
      <c r="H9" s="62" t="n">
        <v>0</v>
      </c>
      <c r="I9" s="63" t="n">
        <v>1634</v>
      </c>
      <c r="J9" s="106" t="n">
        <v>0</v>
      </c>
      <c r="K9" s="107" t="n">
        <v>0</v>
      </c>
      <c r="L9" s="107" t="n">
        <v>0</v>
      </c>
      <c r="M9" s="107" t="n">
        <v>65</v>
      </c>
      <c r="N9" s="108" t="n">
        <v>3972.1</v>
      </c>
      <c r="O9" s="107" t="n">
        <v>1500</v>
      </c>
      <c r="P9" s="103" t="n">
        <v>0</v>
      </c>
      <c r="Q9" s="109"/>
      <c r="R9" s="62"/>
    </row>
    <row r="10" customFormat="false" ht="12.75" hidden="false" customHeight="false" outlineLevel="0" collapsed="false">
      <c r="A10" s="105" t="n">
        <f aca="false">A9+1</f>
        <v>2002</v>
      </c>
      <c r="B10" s="106" t="n">
        <v>15903.94</v>
      </c>
      <c r="C10" s="107" t="n">
        <v>0</v>
      </c>
      <c r="D10" s="107" t="n">
        <v>5646</v>
      </c>
      <c r="E10" s="107" t="n">
        <v>230.99</v>
      </c>
      <c r="F10" s="108" t="n">
        <v>1579.15</v>
      </c>
      <c r="G10" s="61" t="n">
        <v>5286</v>
      </c>
      <c r="H10" s="62" t="n">
        <v>0</v>
      </c>
      <c r="I10" s="63" t="n">
        <v>3814</v>
      </c>
      <c r="J10" s="106" t="n">
        <v>0</v>
      </c>
      <c r="K10" s="107" t="n">
        <v>0</v>
      </c>
      <c r="L10" s="107" t="n">
        <v>0</v>
      </c>
      <c r="M10" s="107" t="n">
        <v>41</v>
      </c>
      <c r="N10" s="108" t="n">
        <v>5750.4</v>
      </c>
      <c r="O10" s="107" t="n">
        <v>770</v>
      </c>
      <c r="P10" s="110" t="n">
        <v>770</v>
      </c>
      <c r="Q10" s="109" t="s">
        <v>71</v>
      </c>
      <c r="R10" s="62" t="s">
        <v>72</v>
      </c>
    </row>
    <row r="11" customFormat="false" ht="12.75" hidden="false" customHeight="false" outlineLevel="0" collapsed="false">
      <c r="A11" s="105" t="n">
        <f aca="false">A10+1</f>
        <v>2003</v>
      </c>
      <c r="B11" s="106" t="n">
        <v>17700</v>
      </c>
      <c r="C11" s="107" t="n">
        <v>0</v>
      </c>
      <c r="D11" s="107" t="n">
        <v>4965</v>
      </c>
      <c r="E11" s="107" t="n">
        <v>1060</v>
      </c>
      <c r="F11" s="108" t="n">
        <v>905.35872</v>
      </c>
      <c r="G11" s="61" t="n">
        <v>4358</v>
      </c>
      <c r="H11" s="62" t="n">
        <v>0</v>
      </c>
      <c r="I11" s="63" t="n">
        <v>996</v>
      </c>
      <c r="J11" s="106" t="n">
        <v>0</v>
      </c>
      <c r="K11" s="107" t="n">
        <v>0</v>
      </c>
      <c r="L11" s="107" t="n">
        <v>0</v>
      </c>
      <c r="M11" s="107" t="n">
        <v>39</v>
      </c>
      <c r="N11" s="108" t="n">
        <v>3375</v>
      </c>
      <c r="O11" s="107" t="n">
        <v>260</v>
      </c>
      <c r="P11" s="110" t="n">
        <v>260</v>
      </c>
      <c r="Q11" s="109" t="s">
        <v>71</v>
      </c>
      <c r="R11" s="62" t="s">
        <v>72</v>
      </c>
    </row>
    <row r="12" customFormat="false" ht="12.75" hidden="false" customHeight="false" outlineLevel="0" collapsed="false">
      <c r="A12" s="105" t="n">
        <f aca="false">A11+1</f>
        <v>2004</v>
      </c>
      <c r="B12" s="106" t="n">
        <v>19759</v>
      </c>
      <c r="C12" s="107" t="n">
        <v>0</v>
      </c>
      <c r="D12" s="107" t="n">
        <v>3732</v>
      </c>
      <c r="E12" s="107" t="n">
        <v>341</v>
      </c>
      <c r="F12" s="108" t="n">
        <v>0</v>
      </c>
      <c r="G12" s="106" t="n">
        <v>4960</v>
      </c>
      <c r="H12" s="107" t="n">
        <v>0</v>
      </c>
      <c r="I12" s="108" t="n">
        <v>1283</v>
      </c>
      <c r="J12" s="106" t="n">
        <v>46.1633333333333</v>
      </c>
      <c r="K12" s="107" t="n">
        <v>0</v>
      </c>
      <c r="L12" s="107" t="n">
        <v>40.5</v>
      </c>
      <c r="M12" s="107" t="n">
        <f aca="false">284.5+25</f>
        <v>309.5</v>
      </c>
      <c r="N12" s="108" t="n">
        <v>3158.1</v>
      </c>
      <c r="O12" s="107" t="n">
        <v>360</v>
      </c>
      <c r="P12" s="110" t="n">
        <v>360</v>
      </c>
      <c r="Q12" s="109" t="s">
        <v>71</v>
      </c>
      <c r="R12" s="62" t="s">
        <v>72</v>
      </c>
    </row>
    <row r="13" customFormat="false" ht="12.75" hidden="false" customHeight="false" outlineLevel="0" collapsed="false">
      <c r="A13" s="99" t="n">
        <f aca="false">A12+1</f>
        <v>2005</v>
      </c>
      <c r="B13" s="100" t="n">
        <v>21060</v>
      </c>
      <c r="C13" s="101" t="n">
        <v>0</v>
      </c>
      <c r="D13" s="101" t="n">
        <v>4745</v>
      </c>
      <c r="E13" s="101" t="n">
        <v>1151</v>
      </c>
      <c r="F13" s="102" t="n">
        <v>0</v>
      </c>
      <c r="G13" s="100" t="n">
        <v>5213</v>
      </c>
      <c r="H13" s="101" t="n">
        <v>0</v>
      </c>
      <c r="I13" s="102" t="n">
        <v>458</v>
      </c>
      <c r="J13" s="100" t="n">
        <v>43</v>
      </c>
      <c r="K13" s="101" t="n">
        <v>0</v>
      </c>
      <c r="L13" s="101" t="n">
        <v>40.5</v>
      </c>
      <c r="M13" s="101" t="n">
        <f aca="false">284.5+13</f>
        <v>297.5</v>
      </c>
      <c r="N13" s="102" t="n">
        <v>3429.50770833333</v>
      </c>
      <c r="O13" s="101" t="n">
        <v>910</v>
      </c>
      <c r="P13" s="111" t="n">
        <v>910</v>
      </c>
      <c r="Q13" s="104" t="s">
        <v>71</v>
      </c>
      <c r="R13" s="62" t="s">
        <v>72</v>
      </c>
    </row>
    <row r="14" customFormat="false" ht="12.75" hidden="false" customHeight="false" outlineLevel="0" collapsed="false">
      <c r="A14" s="105" t="n">
        <f aca="false">A13+1</f>
        <v>2006</v>
      </c>
      <c r="B14" s="106" t="n">
        <v>17608</v>
      </c>
      <c r="C14" s="107" t="n">
        <v>0</v>
      </c>
      <c r="D14" s="107" t="n">
        <v>4418</v>
      </c>
      <c r="E14" s="107" t="n">
        <v>404</v>
      </c>
      <c r="F14" s="108" t="n">
        <v>0</v>
      </c>
      <c r="G14" s="106" t="n">
        <v>5150</v>
      </c>
      <c r="H14" s="107" t="n">
        <v>0</v>
      </c>
      <c r="I14" s="108" t="n">
        <v>0</v>
      </c>
      <c r="J14" s="106" t="n">
        <v>50</v>
      </c>
      <c r="K14" s="107" t="n">
        <v>0</v>
      </c>
      <c r="L14" s="107" t="n">
        <v>46.21</v>
      </c>
      <c r="M14" s="107" t="n">
        <v>324.86</v>
      </c>
      <c r="N14" s="108" t="n">
        <v>3030.79508333333</v>
      </c>
      <c r="O14" s="107" t="n">
        <v>1420</v>
      </c>
      <c r="P14" s="110" t="n">
        <v>1420</v>
      </c>
      <c r="Q14" s="109" t="s">
        <v>71</v>
      </c>
      <c r="R14" s="62" t="s">
        <v>72</v>
      </c>
    </row>
    <row r="15" customFormat="false" ht="12.75" hidden="false" customHeight="false" outlineLevel="0" collapsed="false">
      <c r="A15" s="105" t="n">
        <f aca="false">A14+1</f>
        <v>2007</v>
      </c>
      <c r="B15" s="106" t="n">
        <v>20333.15728743</v>
      </c>
      <c r="C15" s="107" t="n">
        <v>0</v>
      </c>
      <c r="D15" s="107" t="n">
        <v>4522</v>
      </c>
      <c r="E15" s="107" t="n">
        <v>1307.920678051</v>
      </c>
      <c r="F15" s="108" t="n">
        <v>673.765297959</v>
      </c>
      <c r="G15" s="106" t="n">
        <v>4961</v>
      </c>
      <c r="H15" s="107" t="n">
        <v>0</v>
      </c>
      <c r="I15" s="108" t="n">
        <v>444</v>
      </c>
      <c r="J15" s="106" t="n">
        <v>37.74375</v>
      </c>
      <c r="K15" s="107" t="n">
        <v>0</v>
      </c>
      <c r="L15" s="107" t="n">
        <v>17.8358629166667</v>
      </c>
      <c r="M15" s="107" t="n">
        <v>143.449055833333</v>
      </c>
      <c r="N15" s="108" t="n">
        <v>2428</v>
      </c>
      <c r="O15" s="107" t="n">
        <v>2320</v>
      </c>
      <c r="P15" s="112" t="n">
        <v>744</v>
      </c>
      <c r="Q15" s="109" t="s">
        <v>71</v>
      </c>
      <c r="R15" s="62" t="s">
        <v>73</v>
      </c>
    </row>
    <row r="16" customFormat="false" ht="12.75" hidden="false" customHeight="false" outlineLevel="0" collapsed="false">
      <c r="A16" s="105" t="n">
        <f aca="false">A15+1</f>
        <v>2008</v>
      </c>
      <c r="B16" s="106" t="n">
        <v>21637.6862299</v>
      </c>
      <c r="C16" s="107" t="n">
        <v>0</v>
      </c>
      <c r="D16" s="107" t="n">
        <v>4995</v>
      </c>
      <c r="E16" s="107" t="n">
        <v>1567.477706197</v>
      </c>
      <c r="F16" s="108" t="n">
        <v>1397.335555239</v>
      </c>
      <c r="G16" s="106" t="n">
        <v>1056</v>
      </c>
      <c r="H16" s="107" t="n">
        <v>0</v>
      </c>
      <c r="I16" s="108" t="n">
        <v>87</v>
      </c>
      <c r="J16" s="106" t="n">
        <v>36.9989583333333</v>
      </c>
      <c r="K16" s="107" t="n">
        <v>0</v>
      </c>
      <c r="L16" s="107" t="n">
        <v>13.8067848114583</v>
      </c>
      <c r="M16" s="107" t="n">
        <v>120.81022690625</v>
      </c>
      <c r="N16" s="108" t="n">
        <v>1765.94523841305</v>
      </c>
      <c r="O16" s="107" t="n">
        <v>3080</v>
      </c>
      <c r="P16" s="103" t="n">
        <v>0</v>
      </c>
      <c r="Q16" s="109" t="s">
        <v>74</v>
      </c>
      <c r="R16" s="62"/>
    </row>
    <row r="17" customFormat="false" ht="12.75" hidden="false" customHeight="false" outlineLevel="0" collapsed="false">
      <c r="A17" s="105" t="n">
        <f aca="false">A16+1</f>
        <v>2009</v>
      </c>
      <c r="B17" s="106" t="n">
        <v>24405.02510862</v>
      </c>
      <c r="C17" s="107" t="n">
        <v>0</v>
      </c>
      <c r="D17" s="107" t="n">
        <v>4192.721</v>
      </c>
      <c r="E17" s="107" t="n">
        <v>779.365299323</v>
      </c>
      <c r="F17" s="108" t="n">
        <v>8406.684406107</v>
      </c>
      <c r="G17" s="106" t="n">
        <v>394</v>
      </c>
      <c r="H17" s="107" t="n">
        <v>0</v>
      </c>
      <c r="I17" s="108" t="n">
        <v>169</v>
      </c>
      <c r="J17" s="106" t="n">
        <v>28.39375</v>
      </c>
      <c r="K17" s="107" t="n">
        <v>0</v>
      </c>
      <c r="L17" s="107" t="n">
        <v>7.39380820791667</v>
      </c>
      <c r="M17" s="107" t="n">
        <v>64.6962822625</v>
      </c>
      <c r="N17" s="108" t="n">
        <v>1019.59584041219</v>
      </c>
      <c r="O17" s="107" t="n">
        <v>3100</v>
      </c>
      <c r="P17" s="103" t="n">
        <v>0</v>
      </c>
      <c r="Q17" s="109" t="s">
        <v>74</v>
      </c>
      <c r="R17" s="62"/>
    </row>
    <row r="18" customFormat="false" ht="12.75" hidden="false" customHeight="false" outlineLevel="0" collapsed="false">
      <c r="A18" s="99" t="n">
        <f aca="false">A17+1</f>
        <v>2010</v>
      </c>
      <c r="B18" s="100" t="n">
        <v>20417.65315629</v>
      </c>
      <c r="C18" s="101" t="n">
        <v>0</v>
      </c>
      <c r="D18" s="101" t="n">
        <v>5040.668</v>
      </c>
      <c r="E18" s="101" t="n">
        <v>2357.771931281</v>
      </c>
      <c r="F18" s="102" t="n">
        <v>12755.623305256</v>
      </c>
      <c r="G18" s="100" t="n">
        <v>474</v>
      </c>
      <c r="H18" s="101" t="n">
        <v>81</v>
      </c>
      <c r="I18" s="102" t="n">
        <v>1336</v>
      </c>
      <c r="J18" s="100" t="n">
        <v>40.7802083333333</v>
      </c>
      <c r="K18" s="101" t="n">
        <v>117.066666666667</v>
      </c>
      <c r="L18" s="101" t="n">
        <v>11.25343779875</v>
      </c>
      <c r="M18" s="101" t="n">
        <v>98.4682815375</v>
      </c>
      <c r="N18" s="102" t="n">
        <v>1920.55364632616</v>
      </c>
      <c r="O18" s="101" t="n">
        <v>2890</v>
      </c>
      <c r="P18" s="113" t="n">
        <v>0</v>
      </c>
      <c r="Q18" s="104" t="s">
        <v>74</v>
      </c>
      <c r="R18" s="62"/>
      <c r="S18" s="114"/>
    </row>
    <row r="19" customFormat="false" ht="12.75" hidden="false" customHeight="false" outlineLevel="0" collapsed="false">
      <c r="A19" s="105" t="n">
        <f aca="false">A18+1</f>
        <v>2011</v>
      </c>
      <c r="B19" s="106" t="n">
        <v>19722</v>
      </c>
      <c r="C19" s="107" t="n">
        <v>0</v>
      </c>
      <c r="D19" s="107" t="n">
        <v>4826</v>
      </c>
      <c r="E19" s="107" t="n">
        <v>1074</v>
      </c>
      <c r="F19" s="108" t="n">
        <v>9916</v>
      </c>
      <c r="G19" s="106" t="n">
        <v>530</v>
      </c>
      <c r="H19" s="107" t="n">
        <v>55</v>
      </c>
      <c r="I19" s="108" t="n">
        <v>39</v>
      </c>
      <c r="J19" s="106" t="n">
        <v>36</v>
      </c>
      <c r="K19" s="107" t="n">
        <v>154</v>
      </c>
      <c r="L19" s="107" t="n">
        <v>13.65</v>
      </c>
      <c r="M19" s="107" t="n">
        <v>119.46</v>
      </c>
      <c r="N19" s="108" t="n">
        <v>1965</v>
      </c>
      <c r="O19" s="107" t="n">
        <v>2580</v>
      </c>
      <c r="P19" s="103" t="n">
        <v>0</v>
      </c>
      <c r="Q19" s="109" t="s">
        <v>74</v>
      </c>
      <c r="R19" s="62"/>
    </row>
    <row r="20" customFormat="false" ht="12.75" hidden="false" customHeight="false" outlineLevel="0" collapsed="false">
      <c r="A20" s="105" t="n">
        <f aca="false">A19+1</f>
        <v>2012</v>
      </c>
      <c r="B20" s="106" t="n">
        <v>14376</v>
      </c>
      <c r="C20" s="107" t="n">
        <v>0</v>
      </c>
      <c r="D20" s="107" t="n">
        <v>6129</v>
      </c>
      <c r="E20" s="107" t="n">
        <v>494</v>
      </c>
      <c r="F20" s="108" t="n">
        <v>6441</v>
      </c>
      <c r="G20" s="106" t="n">
        <v>886</v>
      </c>
      <c r="H20" s="107" t="n">
        <v>105</v>
      </c>
      <c r="I20" s="108" t="n">
        <v>0</v>
      </c>
      <c r="J20" s="106" t="n">
        <v>51</v>
      </c>
      <c r="K20" s="107" t="n">
        <v>107</v>
      </c>
      <c r="L20" s="107" t="n">
        <v>24</v>
      </c>
      <c r="M20" s="107" t="n">
        <v>213</v>
      </c>
      <c r="N20" s="108" t="n">
        <v>67</v>
      </c>
      <c r="O20" s="107" t="n">
        <v>1860</v>
      </c>
      <c r="P20" s="103" t="n">
        <v>0</v>
      </c>
      <c r="Q20" s="109" t="s">
        <v>74</v>
      </c>
      <c r="R20" s="62"/>
      <c r="S20" s="114"/>
    </row>
    <row r="21" customFormat="false" ht="12.75" hidden="false" customHeight="false" outlineLevel="0" collapsed="false">
      <c r="A21" s="105" t="n">
        <f aca="false">A20+1</f>
        <v>2013</v>
      </c>
      <c r="B21" s="106" t="n">
        <v>18433.19032074</v>
      </c>
      <c r="C21" s="107" t="n">
        <v>0</v>
      </c>
      <c r="D21" s="107" t="n">
        <v>3839</v>
      </c>
      <c r="E21" s="107" t="n">
        <v>91.180166467</v>
      </c>
      <c r="F21" s="108" t="n">
        <v>0</v>
      </c>
      <c r="G21" s="106" t="n">
        <v>553</v>
      </c>
      <c r="H21" s="107" t="n">
        <v>75</v>
      </c>
      <c r="I21" s="108" t="n">
        <v>0</v>
      </c>
      <c r="J21" s="106" t="n">
        <v>45</v>
      </c>
      <c r="K21" s="107" t="n">
        <v>52</v>
      </c>
      <c r="L21" s="107" t="n">
        <v>17</v>
      </c>
      <c r="M21" s="107" t="n">
        <v>147.22344861875</v>
      </c>
      <c r="N21" s="108" t="n">
        <v>0</v>
      </c>
      <c r="O21" s="107" t="n">
        <v>1130</v>
      </c>
      <c r="P21" s="112" t="n">
        <v>1054</v>
      </c>
      <c r="Q21" s="109" t="s">
        <v>71</v>
      </c>
      <c r="R21" s="62"/>
    </row>
    <row r="22" customFormat="false" ht="12.75" hidden="false" customHeight="false" outlineLevel="0" collapsed="false">
      <c r="A22" s="105" t="n">
        <f aca="false">A21+1</f>
        <v>2014</v>
      </c>
      <c r="B22" s="106" t="n">
        <v>26707</v>
      </c>
      <c r="C22" s="107" t="n">
        <v>7448</v>
      </c>
      <c r="D22" s="107" t="n">
        <v>3110.41</v>
      </c>
      <c r="E22" s="107" t="n">
        <v>0</v>
      </c>
      <c r="F22" s="108" t="n">
        <v>0</v>
      </c>
      <c r="G22" s="106" t="n">
        <v>412</v>
      </c>
      <c r="H22" s="107" t="n">
        <v>35</v>
      </c>
      <c r="I22" s="108" t="n">
        <v>184</v>
      </c>
      <c r="J22" s="106" t="n">
        <v>38</v>
      </c>
      <c r="K22" s="107" t="n">
        <v>40</v>
      </c>
      <c r="L22" s="107" t="n">
        <v>11.43</v>
      </c>
      <c r="M22" s="107" t="n">
        <v>99.99</v>
      </c>
      <c r="N22" s="108" t="n">
        <v>0</v>
      </c>
      <c r="O22" s="107" t="n">
        <v>1250</v>
      </c>
      <c r="P22" s="112" t="n">
        <v>1228</v>
      </c>
      <c r="Q22" s="109" t="s">
        <v>71</v>
      </c>
      <c r="R22" s="62"/>
    </row>
    <row r="23" customFormat="false" ht="12.75" hidden="false" customHeight="false" outlineLevel="0" collapsed="false">
      <c r="A23" s="99" t="n">
        <f aca="false">A22+1</f>
        <v>2015</v>
      </c>
      <c r="B23" s="100" t="n">
        <v>27895</v>
      </c>
      <c r="C23" s="101" t="n">
        <v>10760</v>
      </c>
      <c r="D23" s="101" t="n">
        <v>3668</v>
      </c>
      <c r="E23" s="101" t="n">
        <v>142</v>
      </c>
      <c r="F23" s="102" t="n">
        <v>4819</v>
      </c>
      <c r="G23" s="100" t="n">
        <v>792</v>
      </c>
      <c r="H23" s="101" t="n">
        <v>38</v>
      </c>
      <c r="I23" s="102" t="n">
        <v>616</v>
      </c>
      <c r="J23" s="100" t="n">
        <v>37</v>
      </c>
      <c r="K23" s="101" t="n">
        <v>38</v>
      </c>
      <c r="L23" s="101" t="n">
        <v>14.13</v>
      </c>
      <c r="M23" s="101" t="n">
        <v>123.61</v>
      </c>
      <c r="N23" s="102" t="n">
        <v>0</v>
      </c>
      <c r="O23" s="101" t="n">
        <v>2130</v>
      </c>
      <c r="P23" s="115" t="n">
        <v>1406</v>
      </c>
      <c r="Q23" s="104" t="s">
        <v>71</v>
      </c>
      <c r="R23" s="62"/>
      <c r="S23" s="114"/>
    </row>
    <row r="24" customFormat="false" ht="12.75" hidden="false" customHeight="false" outlineLevel="0" collapsed="false">
      <c r="A24" s="105" t="n">
        <f aca="false">A23+1</f>
        <v>2016</v>
      </c>
      <c r="B24" s="106" t="n">
        <v>28091</v>
      </c>
      <c r="C24" s="107" t="n">
        <v>10130</v>
      </c>
      <c r="D24" s="107" t="n">
        <v>3991</v>
      </c>
      <c r="E24" s="107" t="n">
        <v>397</v>
      </c>
      <c r="F24" s="108" t="n">
        <v>3898</v>
      </c>
      <c r="G24" s="106" t="n">
        <v>636</v>
      </c>
      <c r="H24" s="107" t="n">
        <v>62</v>
      </c>
      <c r="I24" s="108" t="n">
        <v>510</v>
      </c>
      <c r="J24" s="106" t="n">
        <v>37</v>
      </c>
      <c r="K24" s="107" t="n">
        <v>25</v>
      </c>
      <c r="L24" s="107" t="n">
        <v>13</v>
      </c>
      <c r="M24" s="107" t="n">
        <v>117.95</v>
      </c>
      <c r="N24" s="108" t="n">
        <v>0</v>
      </c>
      <c r="O24" s="107" t="n">
        <v>2430</v>
      </c>
      <c r="P24" s="112" t="n">
        <v>1650</v>
      </c>
      <c r="Q24" s="109" t="s">
        <v>71</v>
      </c>
      <c r="R24" s="62"/>
      <c r="S24" s="114"/>
    </row>
    <row r="25" customFormat="false" ht="12.75" hidden="false" customHeight="false" outlineLevel="0" collapsed="false">
      <c r="A25" s="105" t="n">
        <f aca="false">A24+1</f>
        <v>2017</v>
      </c>
      <c r="B25" s="106" t="n">
        <v>26046</v>
      </c>
      <c r="C25" s="107" t="n">
        <v>11330</v>
      </c>
      <c r="D25" s="107" t="n">
        <v>4732</v>
      </c>
      <c r="E25" s="107" t="n">
        <v>646</v>
      </c>
      <c r="F25" s="108" t="n">
        <v>2385</v>
      </c>
      <c r="G25" s="106" t="n">
        <v>432</v>
      </c>
      <c r="H25" s="107" t="n">
        <v>20</v>
      </c>
      <c r="I25" s="108" t="n">
        <v>716</v>
      </c>
      <c r="J25" s="106" t="n">
        <v>38</v>
      </c>
      <c r="K25" s="107" t="n">
        <v>14</v>
      </c>
      <c r="L25" s="107" t="n">
        <v>11</v>
      </c>
      <c r="M25" s="107" t="n">
        <v>96</v>
      </c>
      <c r="N25" s="108" t="n">
        <v>0</v>
      </c>
      <c r="O25" s="107" t="n">
        <v>2450</v>
      </c>
      <c r="P25" s="112" t="n">
        <v>0</v>
      </c>
      <c r="Q25" s="109" t="s">
        <v>74</v>
      </c>
      <c r="R25" s="62" t="s">
        <v>75</v>
      </c>
      <c r="S25" s="114"/>
    </row>
    <row r="26" customFormat="false" ht="12.75" hidden="false" customHeight="false" outlineLevel="0" collapsed="false">
      <c r="A26" s="105" t="n">
        <f aca="false">A25+1</f>
        <v>2018</v>
      </c>
      <c r="B26" s="106" t="n">
        <v>32580</v>
      </c>
      <c r="C26" s="107" t="n">
        <v>13578</v>
      </c>
      <c r="D26" s="107" t="n">
        <v>3520</v>
      </c>
      <c r="E26" s="107" t="n">
        <v>821</v>
      </c>
      <c r="F26" s="108" t="n">
        <v>1970</v>
      </c>
      <c r="G26" s="106" t="n">
        <v>479</v>
      </c>
      <c r="H26" s="107" t="n">
        <v>0</v>
      </c>
      <c r="I26" s="108" t="n">
        <v>594</v>
      </c>
      <c r="J26" s="106" t="n">
        <v>38</v>
      </c>
      <c r="K26" s="107" t="n">
        <v>0</v>
      </c>
      <c r="L26" s="107" t="n">
        <v>12</v>
      </c>
      <c r="M26" s="107" t="n">
        <v>106</v>
      </c>
      <c r="N26" s="108" t="n">
        <v>0</v>
      </c>
      <c r="O26" s="107" t="n">
        <v>2430</v>
      </c>
      <c r="P26" s="103" t="n">
        <v>1852</v>
      </c>
      <c r="Q26" s="109" t="s">
        <v>71</v>
      </c>
      <c r="R26" s="62"/>
      <c r="S26" s="62"/>
    </row>
    <row r="27" customFormat="false" ht="12.75" hidden="false" customHeight="false" outlineLevel="0" collapsed="false">
      <c r="A27" s="105" t="n">
        <f aca="false">A26+1</f>
        <v>2019</v>
      </c>
      <c r="B27" s="106" t="n">
        <v>26082</v>
      </c>
      <c r="C27" s="107" t="n">
        <v>8905</v>
      </c>
      <c r="D27" s="107" t="n">
        <v>3963</v>
      </c>
      <c r="E27" s="107" t="n">
        <v>1113</v>
      </c>
      <c r="F27" s="108" t="n">
        <v>2385</v>
      </c>
      <c r="G27" s="106" t="n">
        <v>236</v>
      </c>
      <c r="H27" s="107" t="n">
        <v>0</v>
      </c>
      <c r="I27" s="108" t="n">
        <v>0</v>
      </c>
      <c r="J27" s="106" t="n">
        <v>40</v>
      </c>
      <c r="K27" s="107" t="n">
        <v>0</v>
      </c>
      <c r="L27" s="107" t="n">
        <v>12</v>
      </c>
      <c r="M27" s="107" t="n">
        <v>107</v>
      </c>
      <c r="N27" s="108" t="n">
        <v>0</v>
      </c>
      <c r="O27" s="107" t="n">
        <v>2510</v>
      </c>
      <c r="P27" s="112" t="n">
        <v>0</v>
      </c>
      <c r="Q27" s="109" t="s">
        <v>74</v>
      </c>
      <c r="R27" s="62"/>
      <c r="S27" s="62"/>
    </row>
    <row r="28" customFormat="false" ht="12.8" hidden="false" customHeight="false" outlineLevel="0" collapsed="false">
      <c r="A28" s="99" t="n">
        <f aca="false">A27+1</f>
        <v>2020</v>
      </c>
      <c r="B28" s="116" t="n">
        <v>22984</v>
      </c>
      <c r="C28" s="117" t="n">
        <v>6218</v>
      </c>
      <c r="D28" s="117" t="n">
        <v>5288</v>
      </c>
      <c r="E28" s="117" t="n">
        <v>1657</v>
      </c>
      <c r="F28" s="118" t="n">
        <v>7229</v>
      </c>
      <c r="G28" s="116" t="n">
        <v>325</v>
      </c>
      <c r="H28" s="117" t="n">
        <v>0</v>
      </c>
      <c r="I28" s="118" t="n">
        <v>0</v>
      </c>
      <c r="J28" s="116" t="n">
        <v>40</v>
      </c>
      <c r="K28" s="117" t="n">
        <v>0</v>
      </c>
      <c r="L28" s="117" t="n">
        <v>19</v>
      </c>
      <c r="M28" s="117" t="n">
        <v>107</v>
      </c>
      <c r="N28" s="118" t="n">
        <v>0</v>
      </c>
      <c r="O28" s="117" t="n">
        <v>2250</v>
      </c>
      <c r="P28" s="119" t="n">
        <v>0</v>
      </c>
      <c r="Q28" s="109" t="s">
        <v>74</v>
      </c>
      <c r="R28" s="62"/>
      <c r="S28" s="62"/>
    </row>
    <row r="29" customFormat="false" ht="12.8" hidden="false" customHeight="false" outlineLevel="0" collapsed="false">
      <c r="A29" s="105" t="n">
        <f aca="false">A28+1</f>
        <v>2021</v>
      </c>
      <c r="B29" s="116" t="n">
        <v>25846</v>
      </c>
      <c r="C29" s="117" t="n">
        <v>9390</v>
      </c>
      <c r="D29" s="117" t="n">
        <v>5515</v>
      </c>
      <c r="E29" s="117" t="n">
        <v>1635</v>
      </c>
      <c r="F29" s="118" t="n">
        <v>321</v>
      </c>
      <c r="G29" s="116" t="n">
        <v>217</v>
      </c>
      <c r="H29" s="117" t="n">
        <v>0</v>
      </c>
      <c r="I29" s="118" t="n">
        <v>0</v>
      </c>
      <c r="J29" s="116" t="n">
        <v>39</v>
      </c>
      <c r="K29" s="117" t="n">
        <v>0</v>
      </c>
      <c r="L29" s="117" t="n">
        <v>16</v>
      </c>
      <c r="M29" s="117" t="n">
        <v>137</v>
      </c>
      <c r="N29" s="118" t="n">
        <v>0</v>
      </c>
      <c r="O29" s="117" t="n">
        <v>1940</v>
      </c>
      <c r="P29" s="119" t="n">
        <v>0</v>
      </c>
      <c r="Q29" s="109" t="s">
        <v>74</v>
      </c>
      <c r="R29" s="62"/>
      <c r="S29" s="62"/>
    </row>
    <row r="30" customFormat="false" ht="12.8" hidden="false" customHeight="false" outlineLevel="0" collapsed="false">
      <c r="A30" s="105" t="n">
        <f aca="false">A29+1</f>
        <v>2022</v>
      </c>
      <c r="B30" s="120" t="n">
        <v>25000</v>
      </c>
      <c r="C30" s="121" t="n">
        <v>9000</v>
      </c>
      <c r="D30" s="121" t="n">
        <v>5500</v>
      </c>
      <c r="E30" s="121" t="n">
        <v>1000</v>
      </c>
      <c r="F30" s="122" t="n">
        <v>0</v>
      </c>
      <c r="G30" s="120" t="n">
        <v>217</v>
      </c>
      <c r="H30" s="121" t="n">
        <v>0</v>
      </c>
      <c r="I30" s="122" t="n">
        <v>0</v>
      </c>
      <c r="J30" s="120" t="n">
        <v>39</v>
      </c>
      <c r="K30" s="121" t="n">
        <v>0</v>
      </c>
      <c r="L30" s="121" t="n">
        <v>16</v>
      </c>
      <c r="M30" s="121" t="n">
        <v>137</v>
      </c>
      <c r="N30" s="122" t="n">
        <v>0</v>
      </c>
      <c r="O30" s="121" t="n">
        <v>1390</v>
      </c>
      <c r="P30" s="123" t="n">
        <v>0</v>
      </c>
      <c r="Q30" s="109" t="s">
        <v>74</v>
      </c>
      <c r="R30" s="62"/>
      <c r="S30" s="62"/>
    </row>
    <row r="31" customFormat="false" ht="12.75" hidden="false" customHeight="false" outlineLevel="0" collapsed="false">
      <c r="A31" s="105" t="n">
        <f aca="false">A30+1</f>
        <v>2023</v>
      </c>
      <c r="B31" s="124"/>
      <c r="C31" s="125"/>
      <c r="D31" s="125"/>
      <c r="E31" s="125"/>
      <c r="F31" s="126"/>
      <c r="G31" s="124"/>
      <c r="H31" s="125"/>
      <c r="I31" s="126"/>
      <c r="J31" s="124"/>
      <c r="K31" s="125"/>
      <c r="L31" s="125"/>
      <c r="M31" s="125"/>
      <c r="N31" s="126"/>
      <c r="O31" s="125"/>
      <c r="P31" s="127"/>
      <c r="Q31" s="109"/>
      <c r="R31" s="62"/>
      <c r="S31" s="62"/>
    </row>
    <row r="32" customFormat="false" ht="12.75" hidden="false" customHeight="false" outlineLevel="0" collapsed="false">
      <c r="A32" s="105" t="n">
        <f aca="false">A31+1</f>
        <v>2024</v>
      </c>
      <c r="B32" s="124"/>
      <c r="C32" s="125"/>
      <c r="D32" s="125"/>
      <c r="E32" s="125"/>
      <c r="F32" s="126"/>
      <c r="G32" s="124"/>
      <c r="H32" s="125"/>
      <c r="I32" s="126"/>
      <c r="J32" s="124"/>
      <c r="K32" s="125"/>
      <c r="L32" s="125"/>
      <c r="M32" s="125"/>
      <c r="N32" s="126"/>
      <c r="O32" s="125"/>
      <c r="P32" s="127"/>
      <c r="Q32" s="109"/>
      <c r="R32" s="62"/>
      <c r="S32" s="62"/>
    </row>
    <row r="33" customFormat="false" ht="12.75" hidden="false" customHeight="false" outlineLevel="0" collapsed="false">
      <c r="A33" s="99" t="n">
        <f aca="false">A32+1</f>
        <v>2025</v>
      </c>
      <c r="B33" s="100"/>
      <c r="C33" s="101"/>
      <c r="D33" s="101"/>
      <c r="E33" s="101"/>
      <c r="F33" s="102"/>
      <c r="G33" s="100"/>
      <c r="H33" s="101"/>
      <c r="I33" s="102"/>
      <c r="J33" s="100"/>
      <c r="K33" s="101"/>
      <c r="L33" s="101"/>
      <c r="M33" s="101"/>
      <c r="N33" s="102"/>
      <c r="O33" s="101"/>
      <c r="P33" s="104"/>
      <c r="Q33" s="104"/>
      <c r="R33" s="62"/>
      <c r="S33" s="62"/>
    </row>
    <row r="35" customFormat="false" ht="12.75" hidden="false" customHeight="false" outlineLevel="0" collapsed="false">
      <c r="A35" s="0" t="s">
        <v>76</v>
      </c>
    </row>
    <row r="36" customFormat="false" ht="12.75" hidden="true" customHeight="false" outlineLevel="0" collapsed="false">
      <c r="A36" s="128" t="s">
        <v>77</v>
      </c>
      <c r="B36" s="129"/>
      <c r="C36" s="129"/>
      <c r="D36" s="129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11023622047" footer="0.190277777777778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1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80" activePane="bottomRight" state="frozen"/>
      <selection pane="topLeft" activeCell="A1" activeCellId="0" sqref="A1"/>
      <selection pane="topRight" activeCell="C1" activeCellId="0" sqref="C1"/>
      <selection pane="bottomLeft" activeCell="A80" activeCellId="0" sqref="A80"/>
      <selection pane="bottomRight" activeCell="C91" activeCellId="0" sqref="C91"/>
    </sheetView>
  </sheetViews>
  <sheetFormatPr defaultColWidth="8.875" defaultRowHeight="12.75" zeroHeight="false" outlineLevelRow="0" outlineLevelCol="0"/>
  <cols>
    <col collapsed="false" customWidth="true" hidden="false" outlineLevel="0" max="1" min="1" style="130" width="7.57"/>
    <col collapsed="false" customWidth="true" hidden="false" outlineLevel="0" max="2" min="2" style="130" width="16.57"/>
    <col collapsed="false" customWidth="true" hidden="false" outlineLevel="0" max="4" min="3" style="130" width="8.4"/>
    <col collapsed="false" customWidth="true" hidden="false" outlineLevel="0" max="5" min="5" style="130" width="7.29"/>
    <col collapsed="false" customWidth="true" hidden="false" outlineLevel="0" max="6" min="6" style="130" width="9.59"/>
    <col collapsed="false" customWidth="true" hidden="false" outlineLevel="0" max="7" min="7" style="130" width="10.85"/>
    <col collapsed="false" customWidth="true" hidden="false" outlineLevel="0" max="8" min="8" style="130" width="10.29"/>
    <col collapsed="false" customWidth="true" hidden="false" outlineLevel="0" max="9" min="9" style="130" width="15.57"/>
    <col collapsed="false" customWidth="true" hidden="false" outlineLevel="0" max="10" min="10" style="130" width="10.42"/>
    <col collapsed="false" customWidth="true" hidden="false" outlineLevel="0" max="11" min="11" style="130" width="11.42"/>
    <col collapsed="false" customWidth="true" hidden="false" outlineLevel="0" max="12" min="12" style="130" width="10.99"/>
    <col collapsed="false" customWidth="true" hidden="false" outlineLevel="0" max="13" min="13" style="130" width="9.13"/>
    <col collapsed="false" customWidth="true" hidden="false" outlineLevel="0" max="14" min="14" style="130" width="10.85"/>
    <col collapsed="false" customWidth="true" hidden="false" outlineLevel="0" max="15" min="15" style="130" width="10.99"/>
    <col collapsed="false" customWidth="true" hidden="false" outlineLevel="0" max="16" min="16" style="130" width="6.28"/>
    <col collapsed="false" customWidth="true" hidden="false" outlineLevel="0" max="17" min="17" style="130" width="6.71"/>
    <col collapsed="false" customWidth="true" hidden="false" outlineLevel="0" max="18" min="18" style="130" width="10.58"/>
    <col collapsed="false" customWidth="true" hidden="false" outlineLevel="0" max="19" min="19" style="130" width="11.3"/>
    <col collapsed="false" customWidth="true" hidden="false" outlineLevel="0" max="20" min="20" style="130" width="8.14"/>
    <col collapsed="false" customWidth="true" hidden="false" outlineLevel="0" max="21" min="21" style="130" width="13.86"/>
    <col collapsed="false" customWidth="true" hidden="false" outlineLevel="0" max="22" min="22" style="130" width="7"/>
    <col collapsed="false" customWidth="true" hidden="false" outlineLevel="0" max="23" min="23" style="130" width="6.88"/>
    <col collapsed="false" customWidth="true" hidden="false" outlineLevel="0" max="24" min="24" style="130" width="11.99"/>
    <col collapsed="false" customWidth="true" hidden="false" outlineLevel="0" max="25" min="25" style="130" width="9.13"/>
    <col collapsed="false" customWidth="true" hidden="false" outlineLevel="0" max="26" min="26" style="130" width="15.88"/>
    <col collapsed="false" customWidth="true" hidden="false" outlineLevel="0" max="27" min="27" style="130" width="14.57"/>
    <col collapsed="false" customWidth="false" hidden="false" outlineLevel="0" max="1024" min="28" style="130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31" t="s">
        <v>79</v>
      </c>
      <c r="C3" s="131" t="s">
        <v>36</v>
      </c>
      <c r="D3" s="131" t="s">
        <v>80</v>
      </c>
      <c r="E3" s="131" t="s">
        <v>81</v>
      </c>
      <c r="F3" s="131" t="s">
        <v>82</v>
      </c>
      <c r="G3" s="131" t="s">
        <v>83</v>
      </c>
      <c r="H3" s="131" t="s">
        <v>35</v>
      </c>
      <c r="I3" s="131" t="s">
        <v>84</v>
      </c>
      <c r="J3" s="131" t="s">
        <v>85</v>
      </c>
      <c r="K3" s="131" t="s">
        <v>86</v>
      </c>
      <c r="L3" s="131" t="s">
        <v>87</v>
      </c>
      <c r="M3" s="131" t="s">
        <v>88</v>
      </c>
      <c r="N3" s="131" t="s">
        <v>89</v>
      </c>
      <c r="O3" s="131" t="s">
        <v>90</v>
      </c>
      <c r="P3" s="131" t="s">
        <v>91</v>
      </c>
      <c r="Q3" s="131" t="s">
        <v>92</v>
      </c>
      <c r="R3" s="131" t="s">
        <v>37</v>
      </c>
      <c r="S3" s="131" t="s">
        <v>93</v>
      </c>
      <c r="T3" s="131" t="s">
        <v>94</v>
      </c>
      <c r="U3" s="131" t="s">
        <v>95</v>
      </c>
      <c r="V3" s="131" t="s">
        <v>96</v>
      </c>
      <c r="W3" s="131" t="s">
        <v>97</v>
      </c>
      <c r="X3" s="131" t="s">
        <v>98</v>
      </c>
      <c r="Y3" s="131" t="s">
        <v>99</v>
      </c>
      <c r="Z3" s="131" t="s">
        <v>100</v>
      </c>
      <c r="AA3" s="131" t="s">
        <v>101</v>
      </c>
    </row>
    <row r="4" customFormat="false" ht="11.25" hidden="false" customHeight="true" outlineLevel="0" collapsed="false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</row>
    <row r="5" customFormat="false" ht="12.75" hidden="false" customHeight="true" outlineLevel="0" collapsed="false">
      <c r="B5" s="133" t="s">
        <v>102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</row>
    <row r="6" customFormat="false" ht="38.25" hidden="false" customHeight="false" outlineLevel="0" collapsed="false">
      <c r="A6" s="134" t="s">
        <v>103</v>
      </c>
      <c r="B6" s="131" t="s">
        <v>79</v>
      </c>
      <c r="C6" s="131" t="s">
        <v>36</v>
      </c>
      <c r="D6" s="131" t="s">
        <v>80</v>
      </c>
      <c r="E6" s="131" t="s">
        <v>81</v>
      </c>
      <c r="F6" s="131" t="s">
        <v>82</v>
      </c>
      <c r="G6" s="131" t="s">
        <v>83</v>
      </c>
      <c r="H6" s="131" t="s">
        <v>35</v>
      </c>
      <c r="I6" s="131" t="s">
        <v>84</v>
      </c>
      <c r="J6" s="131" t="s">
        <v>85</v>
      </c>
      <c r="K6" s="131" t="s">
        <v>86</v>
      </c>
      <c r="L6" s="131" t="s">
        <v>87</v>
      </c>
      <c r="M6" s="131" t="s">
        <v>88</v>
      </c>
      <c r="N6" s="131" t="s">
        <v>89</v>
      </c>
      <c r="O6" s="131" t="s">
        <v>90</v>
      </c>
      <c r="P6" s="131" t="s">
        <v>91</v>
      </c>
      <c r="Q6" s="131" t="s">
        <v>92</v>
      </c>
      <c r="R6" s="131" t="s">
        <v>37</v>
      </c>
      <c r="S6" s="131" t="s">
        <v>93</v>
      </c>
      <c r="T6" s="131" t="s">
        <v>94</v>
      </c>
      <c r="U6" s="131" t="s">
        <v>95</v>
      </c>
      <c r="V6" s="131" t="s">
        <v>96</v>
      </c>
      <c r="W6" s="131" t="s">
        <v>97</v>
      </c>
      <c r="X6" s="131" t="s">
        <v>98</v>
      </c>
      <c r="Y6" s="131" t="s">
        <v>99</v>
      </c>
      <c r="Z6" s="135" t="s">
        <v>100</v>
      </c>
      <c r="AA6" s="131" t="s">
        <v>101</v>
      </c>
    </row>
    <row r="7" customFormat="false" ht="12.75" hidden="false" customHeight="false" outlineLevel="0" collapsed="false">
      <c r="A7" s="134" t="s">
        <v>103</v>
      </c>
      <c r="B7" s="136" t="n">
        <v>2000</v>
      </c>
      <c r="C7" s="137" t="n">
        <v>1918</v>
      </c>
      <c r="D7" s="137" t="n">
        <v>0</v>
      </c>
      <c r="E7" s="137" t="n">
        <v>234</v>
      </c>
      <c r="F7" s="137" t="n">
        <v>0</v>
      </c>
      <c r="G7" s="137" t="n">
        <v>599</v>
      </c>
      <c r="H7" s="137" t="n">
        <v>13173</v>
      </c>
      <c r="I7" s="137" t="n">
        <v>-4253</v>
      </c>
      <c r="J7" s="137" t="n">
        <v>0</v>
      </c>
      <c r="K7" s="137" t="n">
        <v>0</v>
      </c>
      <c r="L7" s="137" t="n">
        <v>0</v>
      </c>
      <c r="M7" s="137" t="n">
        <v>0</v>
      </c>
      <c r="N7" s="137" t="n">
        <v>0</v>
      </c>
      <c r="O7" s="137" t="n">
        <v>0</v>
      </c>
      <c r="P7" s="137" t="n">
        <v>42</v>
      </c>
      <c r="Q7" s="137" t="n">
        <v>0</v>
      </c>
      <c r="R7" s="137" t="n">
        <v>9280</v>
      </c>
      <c r="S7" s="137" t="n">
        <v>0</v>
      </c>
      <c r="T7" s="137" t="n">
        <v>1170</v>
      </c>
      <c r="U7" s="137" t="n">
        <v>0</v>
      </c>
      <c r="V7" s="137" t="n">
        <v>0</v>
      </c>
      <c r="W7" s="137" t="n">
        <v>0</v>
      </c>
      <c r="X7" s="137" t="n">
        <v>0</v>
      </c>
      <c r="Y7" s="137" t="n">
        <v>11</v>
      </c>
      <c r="Z7" s="138" t="n">
        <f aca="false">I7+J7+K7+L7</f>
        <v>-4253</v>
      </c>
      <c r="AA7" s="138" t="n">
        <f aca="false">SUM(C7:Y7)</f>
        <v>22174</v>
      </c>
    </row>
    <row r="8" customFormat="false" ht="12.75" hidden="false" customHeight="false" outlineLevel="0" collapsed="false">
      <c r="A8" s="134" t="s">
        <v>103</v>
      </c>
      <c r="B8" s="136" t="n">
        <v>2001</v>
      </c>
      <c r="C8" s="137" t="n">
        <v>1288</v>
      </c>
      <c r="D8" s="137" t="n">
        <v>0</v>
      </c>
      <c r="E8" s="137" t="n">
        <v>247</v>
      </c>
      <c r="F8" s="137" t="n">
        <v>0</v>
      </c>
      <c r="G8" s="137" t="n">
        <v>569</v>
      </c>
      <c r="H8" s="137" t="n">
        <v>13534</v>
      </c>
      <c r="I8" s="137" t="n">
        <v>-4176</v>
      </c>
      <c r="J8" s="137" t="n">
        <v>0</v>
      </c>
      <c r="K8" s="137" t="n">
        <v>0</v>
      </c>
      <c r="L8" s="137" t="n">
        <v>0</v>
      </c>
      <c r="M8" s="137" t="n">
        <v>0</v>
      </c>
      <c r="N8" s="137" t="n">
        <v>0</v>
      </c>
      <c r="O8" s="137" t="n">
        <v>0</v>
      </c>
      <c r="P8" s="137" t="n">
        <v>46</v>
      </c>
      <c r="Q8" s="137" t="n">
        <v>0</v>
      </c>
      <c r="R8" s="137" t="n">
        <v>9748</v>
      </c>
      <c r="S8" s="137" t="n">
        <v>0</v>
      </c>
      <c r="T8" s="137" t="n">
        <v>1216</v>
      </c>
      <c r="U8" s="137" t="n">
        <v>0</v>
      </c>
      <c r="V8" s="137" t="n">
        <v>0</v>
      </c>
      <c r="W8" s="137" t="n">
        <v>0</v>
      </c>
      <c r="X8" s="137" t="n">
        <v>0</v>
      </c>
      <c r="Y8" s="137" t="n">
        <v>10</v>
      </c>
      <c r="Z8" s="138" t="n">
        <f aca="false">I8+J8+K8+L8</f>
        <v>-4176</v>
      </c>
      <c r="AA8" s="138" t="n">
        <f aca="false">SUM(C8:Y8)</f>
        <v>22482</v>
      </c>
    </row>
    <row r="9" customFormat="false" ht="12.75" hidden="false" customHeight="false" outlineLevel="0" collapsed="false">
      <c r="A9" s="134" t="s">
        <v>103</v>
      </c>
      <c r="B9" s="136" t="n">
        <v>2002</v>
      </c>
      <c r="C9" s="137" t="n">
        <v>401</v>
      </c>
      <c r="D9" s="137" t="n">
        <v>0</v>
      </c>
      <c r="E9" s="137" t="n">
        <v>244</v>
      </c>
      <c r="F9" s="137" t="n">
        <v>0</v>
      </c>
      <c r="G9" s="137" t="n">
        <v>619</v>
      </c>
      <c r="H9" s="137" t="n">
        <v>13562</v>
      </c>
      <c r="I9" s="137" t="n">
        <v>-6155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7" t="n">
        <v>0</v>
      </c>
      <c r="P9" s="137" t="n">
        <v>54</v>
      </c>
      <c r="Q9" s="137" t="n">
        <v>0</v>
      </c>
      <c r="R9" s="137" t="n">
        <v>9498</v>
      </c>
      <c r="S9" s="137" t="n">
        <v>0</v>
      </c>
      <c r="T9" s="137" t="n">
        <v>1267</v>
      </c>
      <c r="U9" s="137" t="n">
        <v>0</v>
      </c>
      <c r="V9" s="137" t="n">
        <v>0</v>
      </c>
      <c r="W9" s="137" t="n">
        <v>0</v>
      </c>
      <c r="X9" s="137" t="n">
        <v>0</v>
      </c>
      <c r="Y9" s="137" t="n">
        <v>0</v>
      </c>
      <c r="Z9" s="138" t="n">
        <f aca="false">I9+J9+K9+L9</f>
        <v>-6155</v>
      </c>
      <c r="AA9" s="138" t="n">
        <f aca="false">SUM(C9:Y9)</f>
        <v>19490</v>
      </c>
    </row>
    <row r="10" customFormat="false" ht="12.75" hidden="false" customHeight="false" outlineLevel="0" collapsed="false">
      <c r="A10" s="134" t="s">
        <v>103</v>
      </c>
      <c r="B10" s="136" t="n">
        <v>2003</v>
      </c>
      <c r="C10" s="137" t="n">
        <v>242</v>
      </c>
      <c r="D10" s="137" t="n">
        <v>0</v>
      </c>
      <c r="E10" s="137" t="n">
        <v>265</v>
      </c>
      <c r="F10" s="137" t="n">
        <v>0</v>
      </c>
      <c r="G10" s="137" t="n">
        <v>37</v>
      </c>
      <c r="H10" s="137" t="n">
        <v>14023</v>
      </c>
      <c r="I10" s="137" t="n">
        <v>112</v>
      </c>
      <c r="J10" s="137" t="n">
        <v>0</v>
      </c>
      <c r="K10" s="137" t="n">
        <v>0</v>
      </c>
      <c r="L10" s="137" t="n">
        <v>0</v>
      </c>
      <c r="M10" s="137" t="n">
        <v>0</v>
      </c>
      <c r="N10" s="137" t="n">
        <v>0</v>
      </c>
      <c r="O10" s="137" t="n">
        <v>0</v>
      </c>
      <c r="P10" s="137" t="n">
        <v>59</v>
      </c>
      <c r="Q10" s="137" t="n">
        <v>0</v>
      </c>
      <c r="R10" s="137" t="n">
        <v>10790</v>
      </c>
      <c r="S10" s="137" t="n">
        <v>0</v>
      </c>
      <c r="T10" s="137" t="n">
        <v>1325</v>
      </c>
      <c r="U10" s="137" t="n">
        <v>0</v>
      </c>
      <c r="V10" s="137" t="n">
        <v>0</v>
      </c>
      <c r="W10" s="137" t="n">
        <v>0</v>
      </c>
      <c r="X10" s="137" t="n">
        <v>0</v>
      </c>
      <c r="Y10" s="137" t="n">
        <v>20</v>
      </c>
      <c r="Z10" s="138" t="n">
        <f aca="false">I10+J10+K10+L10</f>
        <v>112</v>
      </c>
      <c r="AA10" s="138" t="n">
        <f aca="false">SUM(C10:Y10)</f>
        <v>26873</v>
      </c>
    </row>
    <row r="11" customFormat="false" ht="12.75" hidden="false" customHeight="false" outlineLevel="0" collapsed="false">
      <c r="A11" s="134" t="s">
        <v>103</v>
      </c>
      <c r="B11" s="136" t="n">
        <v>2004</v>
      </c>
      <c r="C11" s="137" t="n">
        <v>353</v>
      </c>
      <c r="D11" s="137" t="n">
        <v>0</v>
      </c>
      <c r="E11" s="137" t="n">
        <v>290</v>
      </c>
      <c r="F11" s="137" t="n">
        <v>0</v>
      </c>
      <c r="G11" s="137" t="n">
        <v>39</v>
      </c>
      <c r="H11" s="137" t="n">
        <v>14373</v>
      </c>
      <c r="I11" s="137" t="n">
        <v>-1287</v>
      </c>
      <c r="J11" s="137" t="n">
        <v>0</v>
      </c>
      <c r="K11" s="137" t="n">
        <v>0</v>
      </c>
      <c r="L11" s="137" t="n">
        <v>0</v>
      </c>
      <c r="M11" s="137" t="n">
        <v>0</v>
      </c>
      <c r="N11" s="137" t="n">
        <v>0</v>
      </c>
      <c r="O11" s="137" t="n">
        <v>0</v>
      </c>
      <c r="P11" s="137" t="n">
        <v>58</v>
      </c>
      <c r="Q11" s="137" t="n">
        <v>0</v>
      </c>
      <c r="R11" s="137" t="n">
        <v>11532</v>
      </c>
      <c r="S11" s="137" t="n">
        <v>0</v>
      </c>
      <c r="T11" s="137" t="n">
        <v>1342</v>
      </c>
      <c r="U11" s="137" t="n">
        <v>0</v>
      </c>
      <c r="V11" s="137" t="n">
        <v>0</v>
      </c>
      <c r="W11" s="137" t="n">
        <v>0</v>
      </c>
      <c r="X11" s="137" t="n">
        <v>0</v>
      </c>
      <c r="Y11" s="137" t="n">
        <v>18</v>
      </c>
      <c r="Z11" s="138" t="n">
        <f aca="false">I11+J11+K11+L11</f>
        <v>-1287</v>
      </c>
      <c r="AA11" s="138" t="n">
        <f aca="false">SUM(C11:Y11)</f>
        <v>26718</v>
      </c>
    </row>
    <row r="12" customFormat="false" ht="12.75" hidden="false" customHeight="false" outlineLevel="0" collapsed="false">
      <c r="A12" s="134" t="s">
        <v>103</v>
      </c>
      <c r="B12" s="136" t="n">
        <v>2005</v>
      </c>
      <c r="C12" s="137" t="n">
        <v>811</v>
      </c>
      <c r="D12" s="137" t="n">
        <v>0</v>
      </c>
      <c r="E12" s="137" t="n">
        <v>306</v>
      </c>
      <c r="F12" s="137" t="n">
        <v>0</v>
      </c>
      <c r="G12" s="137" t="n">
        <v>42</v>
      </c>
      <c r="H12" s="137" t="n">
        <v>14359</v>
      </c>
      <c r="I12" s="137" t="n">
        <v>-1967</v>
      </c>
      <c r="J12" s="137" t="n">
        <v>0</v>
      </c>
      <c r="K12" s="137" t="n">
        <v>0</v>
      </c>
      <c r="L12" s="137" t="n">
        <v>0</v>
      </c>
      <c r="M12" s="137" t="n">
        <v>0</v>
      </c>
      <c r="N12" s="137" t="n">
        <v>0</v>
      </c>
      <c r="O12" s="137" t="n">
        <v>0</v>
      </c>
      <c r="P12" s="137" t="n">
        <v>61</v>
      </c>
      <c r="Q12" s="137" t="n">
        <v>0</v>
      </c>
      <c r="R12" s="137" t="n">
        <v>13679</v>
      </c>
      <c r="S12" s="137" t="n">
        <v>0</v>
      </c>
      <c r="T12" s="137" t="n">
        <v>1273</v>
      </c>
      <c r="U12" s="137" t="n">
        <v>0</v>
      </c>
      <c r="V12" s="137" t="n">
        <v>0</v>
      </c>
      <c r="W12" s="137" t="n">
        <v>0</v>
      </c>
      <c r="X12" s="137" t="n">
        <v>0</v>
      </c>
      <c r="Y12" s="137" t="n">
        <v>13</v>
      </c>
      <c r="Z12" s="138" t="n">
        <f aca="false">I12+J12+K12+L12</f>
        <v>-1967</v>
      </c>
      <c r="AA12" s="138" t="n">
        <f aca="false">SUM(C12:Y12)</f>
        <v>28577</v>
      </c>
    </row>
    <row r="13" customFormat="false" ht="12.75" hidden="false" customHeight="false" outlineLevel="0" collapsed="false">
      <c r="A13" s="134" t="s">
        <v>103</v>
      </c>
      <c r="B13" s="136" t="n">
        <v>2006</v>
      </c>
      <c r="C13" s="137" t="n">
        <v>1116</v>
      </c>
      <c r="D13" s="137" t="n">
        <v>0</v>
      </c>
      <c r="E13" s="137" t="n">
        <v>319</v>
      </c>
      <c r="F13" s="137" t="n">
        <v>0</v>
      </c>
      <c r="G13" s="137" t="n">
        <v>43</v>
      </c>
      <c r="H13" s="137" t="n">
        <v>14301</v>
      </c>
      <c r="I13" s="137" t="n">
        <v>-3023</v>
      </c>
      <c r="J13" s="137" t="n">
        <v>0</v>
      </c>
      <c r="K13" s="137" t="n">
        <v>0</v>
      </c>
      <c r="L13" s="137" t="n">
        <v>0</v>
      </c>
      <c r="M13" s="137" t="n">
        <v>0</v>
      </c>
      <c r="N13" s="137" t="n">
        <v>0</v>
      </c>
      <c r="O13" s="137" t="n">
        <v>0</v>
      </c>
      <c r="P13" s="137" t="n">
        <v>64</v>
      </c>
      <c r="Q13" s="137" t="n">
        <v>0</v>
      </c>
      <c r="R13" s="137" t="n">
        <v>10495</v>
      </c>
      <c r="S13" s="137" t="n">
        <v>0</v>
      </c>
      <c r="T13" s="137" t="n">
        <v>1262</v>
      </c>
      <c r="U13" s="137" t="n">
        <v>0</v>
      </c>
      <c r="V13" s="137" t="n">
        <v>0</v>
      </c>
      <c r="W13" s="137" t="n">
        <v>0</v>
      </c>
      <c r="X13" s="137" t="n">
        <v>0</v>
      </c>
      <c r="Y13" s="137" t="n">
        <v>14</v>
      </c>
      <c r="Z13" s="138" t="n">
        <f aca="false">I13+J13+K13+L13</f>
        <v>-3023</v>
      </c>
      <c r="AA13" s="138" t="n">
        <f aca="false">SUM(C13:Y13)</f>
        <v>24591</v>
      </c>
    </row>
    <row r="14" customFormat="false" ht="12.75" hidden="false" customHeight="false" outlineLevel="0" collapsed="false">
      <c r="A14" s="134" t="s">
        <v>103</v>
      </c>
      <c r="B14" s="136" t="n">
        <v>2007</v>
      </c>
      <c r="C14" s="137" t="n">
        <v>1143</v>
      </c>
      <c r="D14" s="137" t="n">
        <v>0</v>
      </c>
      <c r="E14" s="137" t="n">
        <v>336</v>
      </c>
      <c r="F14" s="137" t="n">
        <v>0</v>
      </c>
      <c r="G14" s="137" t="n">
        <v>55</v>
      </c>
      <c r="H14" s="137" t="n">
        <v>14790</v>
      </c>
      <c r="I14" s="137" t="n">
        <v>-2065</v>
      </c>
      <c r="J14" s="137" t="n">
        <v>-12</v>
      </c>
      <c r="K14" s="137" t="n">
        <v>0</v>
      </c>
      <c r="L14" s="137" t="n">
        <v>0</v>
      </c>
      <c r="M14" s="137" t="n">
        <v>0</v>
      </c>
      <c r="N14" s="137" t="n">
        <v>0</v>
      </c>
      <c r="O14" s="137" t="n">
        <v>0</v>
      </c>
      <c r="P14" s="137" t="n">
        <v>70</v>
      </c>
      <c r="Q14" s="137" t="n">
        <v>0</v>
      </c>
      <c r="R14" s="137" t="n">
        <v>11240</v>
      </c>
      <c r="S14" s="137" t="n">
        <v>0</v>
      </c>
      <c r="T14" s="137" t="n">
        <v>1271</v>
      </c>
      <c r="U14" s="137" t="n">
        <v>0</v>
      </c>
      <c r="V14" s="137" t="n">
        <v>0</v>
      </c>
      <c r="W14" s="137" t="n">
        <v>0</v>
      </c>
      <c r="X14" s="137" t="n">
        <v>0</v>
      </c>
      <c r="Y14" s="137" t="n">
        <v>15</v>
      </c>
      <c r="Z14" s="138" t="n">
        <f aca="false">I14+J14+K14+L14</f>
        <v>-2077</v>
      </c>
      <c r="AA14" s="138" t="n">
        <f aca="false">SUM(C14:Y14)</f>
        <v>26843</v>
      </c>
    </row>
    <row r="15" customFormat="false" ht="12.75" hidden="false" customHeight="false" outlineLevel="0" collapsed="false">
      <c r="A15" s="134" t="s">
        <v>103</v>
      </c>
      <c r="B15" s="136" t="n">
        <v>2008</v>
      </c>
      <c r="C15" s="137" t="n">
        <v>1536</v>
      </c>
      <c r="D15" s="137" t="n">
        <v>0</v>
      </c>
      <c r="E15" s="137" t="n">
        <v>354</v>
      </c>
      <c r="F15" s="137" t="n">
        <v>0</v>
      </c>
      <c r="G15" s="137" t="n">
        <v>370</v>
      </c>
      <c r="H15" s="137" t="n">
        <v>15004</v>
      </c>
      <c r="I15" s="137" t="n">
        <v>-2485</v>
      </c>
      <c r="J15" s="137" t="n">
        <v>-16</v>
      </c>
      <c r="K15" s="137" t="n">
        <v>0</v>
      </c>
      <c r="L15" s="137" t="n">
        <v>0</v>
      </c>
      <c r="M15" s="137" t="n">
        <v>0</v>
      </c>
      <c r="N15" s="137" t="n">
        <v>0</v>
      </c>
      <c r="O15" s="137" t="n">
        <v>0</v>
      </c>
      <c r="P15" s="137" t="n">
        <v>75</v>
      </c>
      <c r="Q15" s="137" t="n">
        <v>0</v>
      </c>
      <c r="R15" s="137" t="n">
        <v>13437</v>
      </c>
      <c r="S15" s="137" t="n">
        <v>0</v>
      </c>
      <c r="T15" s="137" t="n">
        <v>1270</v>
      </c>
      <c r="U15" s="137" t="n">
        <v>0</v>
      </c>
      <c r="V15" s="137" t="n">
        <v>0</v>
      </c>
      <c r="W15" s="137" t="n">
        <v>0</v>
      </c>
      <c r="X15" s="137" t="n">
        <v>0</v>
      </c>
      <c r="Y15" s="137" t="n">
        <v>14</v>
      </c>
      <c r="Z15" s="138" t="n">
        <f aca="false">I15+J15+K15+L15</f>
        <v>-2501</v>
      </c>
      <c r="AA15" s="138" t="n">
        <f aca="false">SUM(C15:Y15)</f>
        <v>29559</v>
      </c>
    </row>
    <row r="16" customFormat="false" ht="12.75" hidden="false" customHeight="false" outlineLevel="0" collapsed="false">
      <c r="A16" s="134" t="s">
        <v>103</v>
      </c>
      <c r="B16" s="136" t="n">
        <v>2009</v>
      </c>
      <c r="C16" s="137" t="n">
        <v>4011</v>
      </c>
      <c r="D16" s="137" t="n">
        <v>0</v>
      </c>
      <c r="E16" s="137" t="n">
        <v>371</v>
      </c>
      <c r="F16" s="137" t="n">
        <v>0</v>
      </c>
      <c r="G16" s="137" t="n">
        <v>2917</v>
      </c>
      <c r="H16" s="137" t="n">
        <v>15783</v>
      </c>
      <c r="I16" s="137" t="n">
        <v>-1532</v>
      </c>
      <c r="J16" s="137" t="n">
        <v>-17</v>
      </c>
      <c r="K16" s="137" t="n">
        <v>0</v>
      </c>
      <c r="L16" s="137" t="n">
        <v>0</v>
      </c>
      <c r="M16" s="137" t="n">
        <v>0</v>
      </c>
      <c r="N16" s="137" t="n">
        <v>0</v>
      </c>
      <c r="O16" s="137" t="n">
        <v>0</v>
      </c>
      <c r="P16" s="137" t="n">
        <v>80</v>
      </c>
      <c r="Q16" s="137" t="n">
        <v>0</v>
      </c>
      <c r="R16" s="137" t="n">
        <v>13776</v>
      </c>
      <c r="S16" s="137" t="n">
        <v>0</v>
      </c>
      <c r="T16" s="137" t="n">
        <v>1200</v>
      </c>
      <c r="U16" s="137" t="n">
        <v>0</v>
      </c>
      <c r="V16" s="137" t="n">
        <v>0</v>
      </c>
      <c r="W16" s="137" t="n">
        <v>0</v>
      </c>
      <c r="X16" s="137" t="n">
        <v>0</v>
      </c>
      <c r="Y16" s="137" t="n">
        <v>0</v>
      </c>
      <c r="Z16" s="138" t="n">
        <f aca="false">I16+J16+K16+L16</f>
        <v>-1549</v>
      </c>
      <c r="AA16" s="138" t="n">
        <f aca="false">SUM(C16:Y16)</f>
        <v>36589</v>
      </c>
    </row>
    <row r="17" customFormat="false" ht="12.75" hidden="false" customHeight="false" outlineLevel="0" collapsed="false">
      <c r="A17" s="134" t="s">
        <v>103</v>
      </c>
      <c r="B17" s="139" t="n">
        <v>2010</v>
      </c>
      <c r="C17" s="140" t="n">
        <v>1446</v>
      </c>
      <c r="D17" s="140" t="n">
        <v>0</v>
      </c>
      <c r="E17" s="140" t="n">
        <v>387</v>
      </c>
      <c r="F17" s="140" t="n">
        <v>0</v>
      </c>
      <c r="G17" s="140" t="n">
        <v>3030</v>
      </c>
      <c r="H17" s="140" t="n">
        <v>15479</v>
      </c>
      <c r="I17" s="140" t="n">
        <v>-2710</v>
      </c>
      <c r="J17" s="140" t="n">
        <v>0</v>
      </c>
      <c r="K17" s="140" t="n">
        <v>0</v>
      </c>
      <c r="L17" s="140" t="n">
        <v>0</v>
      </c>
      <c r="M17" s="140" t="n">
        <v>0</v>
      </c>
      <c r="N17" s="140" t="n">
        <v>0</v>
      </c>
      <c r="O17" s="140" t="n">
        <v>0</v>
      </c>
      <c r="P17" s="140" t="n">
        <v>85</v>
      </c>
      <c r="Q17" s="140" t="n">
        <v>0</v>
      </c>
      <c r="R17" s="140" t="n">
        <v>10729</v>
      </c>
      <c r="S17" s="140" t="n">
        <v>0</v>
      </c>
      <c r="T17" s="140" t="n">
        <v>1209</v>
      </c>
      <c r="U17" s="140" t="n">
        <v>0</v>
      </c>
      <c r="V17" s="140" t="n">
        <v>0</v>
      </c>
      <c r="W17" s="140" t="n">
        <v>0</v>
      </c>
      <c r="X17" s="140" t="n">
        <v>0</v>
      </c>
      <c r="Y17" s="140" t="n">
        <v>12</v>
      </c>
      <c r="Z17" s="138" t="n">
        <f aca="false">I17+J17+K17+L17</f>
        <v>-2710</v>
      </c>
      <c r="AA17" s="138" t="n">
        <f aca="false">SUM(C17:Y17)</f>
        <v>29667</v>
      </c>
    </row>
    <row r="18" customFormat="false" ht="12.75" hidden="false" customHeight="false" outlineLevel="0" collapsed="false">
      <c r="A18" s="134" t="s">
        <v>103</v>
      </c>
      <c r="B18" s="139" t="n">
        <v>2011</v>
      </c>
      <c r="C18" s="140" t="n">
        <v>1830</v>
      </c>
      <c r="D18" s="140" t="n">
        <v>0</v>
      </c>
      <c r="E18" s="140" t="n">
        <v>402</v>
      </c>
      <c r="F18" s="140" t="n">
        <v>0</v>
      </c>
      <c r="G18" s="140" t="n">
        <v>2554</v>
      </c>
      <c r="H18" s="140" t="n">
        <v>15689</v>
      </c>
      <c r="I18" s="140" t="n">
        <v>-2319</v>
      </c>
      <c r="J18" s="140" t="n">
        <v>0</v>
      </c>
      <c r="K18" s="140" t="n">
        <v>0</v>
      </c>
      <c r="L18" s="140" t="n">
        <v>0</v>
      </c>
      <c r="M18" s="140" t="n">
        <v>0</v>
      </c>
      <c r="N18" s="140" t="n">
        <v>0</v>
      </c>
      <c r="O18" s="140" t="n">
        <v>0</v>
      </c>
      <c r="P18" s="140" t="n">
        <v>90</v>
      </c>
      <c r="Q18" s="140" t="n">
        <v>0</v>
      </c>
      <c r="R18" s="140" t="n">
        <v>11872</v>
      </c>
      <c r="S18" s="140" t="n">
        <v>0</v>
      </c>
      <c r="T18" s="140" t="n">
        <v>1220</v>
      </c>
      <c r="U18" s="140" t="n">
        <v>0</v>
      </c>
      <c r="V18" s="140" t="n">
        <v>0</v>
      </c>
      <c r="W18" s="140" t="n">
        <v>0</v>
      </c>
      <c r="X18" s="140" t="n">
        <v>0</v>
      </c>
      <c r="Y18" s="140" t="n">
        <v>14</v>
      </c>
      <c r="Z18" s="138" t="n">
        <f aca="false">I18+J18+K18+L18</f>
        <v>-2319</v>
      </c>
      <c r="AA18" s="138" t="n">
        <f aca="false">SUM(C18:Y18)</f>
        <v>31352</v>
      </c>
    </row>
    <row r="19" customFormat="false" ht="12.75" hidden="false" customHeight="false" outlineLevel="0" collapsed="false">
      <c r="A19" s="134" t="s">
        <v>103</v>
      </c>
      <c r="B19" s="139" t="n">
        <v>2012</v>
      </c>
      <c r="C19" s="140" t="n">
        <v>1558</v>
      </c>
      <c r="D19" s="140" t="n">
        <v>0</v>
      </c>
      <c r="E19" s="140" t="n">
        <v>416</v>
      </c>
      <c r="F19" s="140" t="n">
        <v>0</v>
      </c>
      <c r="G19" s="140" t="n">
        <v>1485</v>
      </c>
      <c r="H19" s="140" t="n">
        <v>15309</v>
      </c>
      <c r="I19" s="140" t="n">
        <v>-6724</v>
      </c>
      <c r="J19" s="140" t="n">
        <v>0</v>
      </c>
      <c r="K19" s="140" t="n">
        <v>0</v>
      </c>
      <c r="L19" s="140" t="n">
        <v>0</v>
      </c>
      <c r="M19" s="140" t="n">
        <v>0</v>
      </c>
      <c r="N19" s="140" t="n">
        <v>0</v>
      </c>
      <c r="O19" s="140" t="n">
        <v>0</v>
      </c>
      <c r="P19" s="140" t="n">
        <v>97</v>
      </c>
      <c r="Q19" s="140" t="n">
        <v>0</v>
      </c>
      <c r="R19" s="140" t="n">
        <v>8058</v>
      </c>
      <c r="S19" s="140" t="n">
        <v>0</v>
      </c>
      <c r="T19" s="140" t="n">
        <v>1263</v>
      </c>
      <c r="U19" s="140" t="n">
        <v>0</v>
      </c>
      <c r="V19" s="140" t="n">
        <v>0</v>
      </c>
      <c r="W19" s="140" t="n">
        <v>0</v>
      </c>
      <c r="X19" s="140" t="n">
        <v>0</v>
      </c>
      <c r="Y19" s="140" t="n">
        <v>12</v>
      </c>
      <c r="Z19" s="138" t="n">
        <f aca="false">I19+J19+K19+L19</f>
        <v>-6724</v>
      </c>
      <c r="AA19" s="138" t="n">
        <f aca="false">SUM(C19:Y19)</f>
        <v>21474</v>
      </c>
    </row>
    <row r="20" customFormat="false" ht="12.75" hidden="false" customHeight="false" outlineLevel="0" collapsed="false">
      <c r="A20" s="134" t="s">
        <v>103</v>
      </c>
      <c r="B20" s="139" t="n">
        <v>2013</v>
      </c>
      <c r="C20" s="140" t="n">
        <v>458</v>
      </c>
      <c r="D20" s="140" t="n">
        <v>0</v>
      </c>
      <c r="E20" s="140" t="n">
        <v>428</v>
      </c>
      <c r="F20" s="140" t="n">
        <v>0</v>
      </c>
      <c r="G20" s="140" t="n">
        <v>1125</v>
      </c>
      <c r="H20" s="140" t="n">
        <v>15649</v>
      </c>
      <c r="I20" s="140" t="n">
        <v>-1920</v>
      </c>
      <c r="J20" s="140" t="n">
        <v>-16</v>
      </c>
      <c r="K20" s="140" t="n">
        <v>0</v>
      </c>
      <c r="L20" s="140" t="n">
        <v>0</v>
      </c>
      <c r="M20" s="140" t="n">
        <v>0</v>
      </c>
      <c r="N20" s="140" t="n">
        <v>0</v>
      </c>
      <c r="O20" s="140" t="n">
        <v>0</v>
      </c>
      <c r="P20" s="140" t="n">
        <v>103</v>
      </c>
      <c r="Q20" s="140" t="n">
        <v>0</v>
      </c>
      <c r="R20" s="140" t="n">
        <v>10993</v>
      </c>
      <c r="S20" s="140" t="n">
        <v>0</v>
      </c>
      <c r="T20" s="140" t="n">
        <v>1328</v>
      </c>
      <c r="U20" s="140" t="n">
        <v>0</v>
      </c>
      <c r="V20" s="140" t="n">
        <v>0</v>
      </c>
      <c r="W20" s="140" t="n">
        <v>0</v>
      </c>
      <c r="X20" s="140" t="n">
        <v>0</v>
      </c>
      <c r="Y20" s="140" t="n">
        <v>17</v>
      </c>
      <c r="Z20" s="138" t="n">
        <f aca="false">I20+J20+K20+L20</f>
        <v>-1936</v>
      </c>
      <c r="AA20" s="138" t="n">
        <f aca="false">SUM(C20:Y20)</f>
        <v>28165</v>
      </c>
    </row>
    <row r="21" customFormat="false" ht="12.75" hidden="false" customHeight="false" outlineLevel="0" collapsed="false">
      <c r="A21" s="134" t="s">
        <v>103</v>
      </c>
      <c r="B21" s="139" t="n">
        <v>2014</v>
      </c>
      <c r="C21" s="140" t="n">
        <v>1141</v>
      </c>
      <c r="D21" s="140" t="n">
        <v>0</v>
      </c>
      <c r="E21" s="140" t="n">
        <v>446</v>
      </c>
      <c r="F21" s="140" t="n">
        <v>0</v>
      </c>
      <c r="G21" s="140" t="n">
        <v>951</v>
      </c>
      <c r="H21" s="140" t="n">
        <v>16283</v>
      </c>
      <c r="I21" s="140" t="n">
        <v>-1159</v>
      </c>
      <c r="J21" s="140" t="n">
        <v>-22</v>
      </c>
      <c r="K21" s="140" t="n">
        <v>0</v>
      </c>
      <c r="L21" s="140" t="n">
        <v>0</v>
      </c>
      <c r="M21" s="140" t="n">
        <v>0</v>
      </c>
      <c r="N21" s="140" t="n">
        <v>0</v>
      </c>
      <c r="O21" s="140" t="n">
        <v>0</v>
      </c>
      <c r="P21" s="140" t="n">
        <v>108</v>
      </c>
      <c r="Q21" s="140" t="n">
        <v>0</v>
      </c>
      <c r="R21" s="140" t="n">
        <v>12571</v>
      </c>
      <c r="S21" s="140" t="n">
        <v>0</v>
      </c>
      <c r="T21" s="140" t="n">
        <v>1297</v>
      </c>
      <c r="U21" s="140" t="n">
        <v>0</v>
      </c>
      <c r="V21" s="140" t="n">
        <v>0</v>
      </c>
      <c r="W21" s="140" t="n">
        <v>0</v>
      </c>
      <c r="X21" s="140" t="n">
        <v>0</v>
      </c>
      <c r="Y21" s="140" t="n">
        <v>19</v>
      </c>
      <c r="Z21" s="138" t="n">
        <f aca="false">I21+J21+K21+L21</f>
        <v>-1181</v>
      </c>
      <c r="AA21" s="138" t="n">
        <f aca="false">SUM(C21:Y21)</f>
        <v>31635</v>
      </c>
    </row>
    <row r="22" customFormat="false" ht="12.75" hidden="false" customHeight="false" outlineLevel="0" collapsed="false">
      <c r="A22" s="134" t="s">
        <v>103</v>
      </c>
      <c r="B22" s="139" t="n">
        <v>2015</v>
      </c>
      <c r="C22" s="141" t="n">
        <v>2829</v>
      </c>
      <c r="D22" s="141" t="n">
        <v>0</v>
      </c>
      <c r="E22" s="141" t="n">
        <v>471</v>
      </c>
      <c r="F22" s="141" t="n">
        <v>0</v>
      </c>
      <c r="G22" s="141" t="n">
        <v>1769</v>
      </c>
      <c r="H22" s="141" t="n">
        <v>16424</v>
      </c>
      <c r="I22" s="141" t="n">
        <v>-2634</v>
      </c>
      <c r="J22" s="141" t="n">
        <v>-31</v>
      </c>
      <c r="K22" s="141" t="n">
        <v>0</v>
      </c>
      <c r="L22" s="141" t="n">
        <v>0</v>
      </c>
      <c r="M22" s="141" t="n">
        <v>0</v>
      </c>
      <c r="N22" s="141" t="n">
        <v>0</v>
      </c>
      <c r="O22" s="141" t="n">
        <v>0</v>
      </c>
      <c r="P22" s="141" t="n">
        <v>113</v>
      </c>
      <c r="Q22" s="141" t="n">
        <v>0</v>
      </c>
      <c r="R22" s="141" t="n">
        <v>12557</v>
      </c>
      <c r="S22" s="141" t="n">
        <v>0</v>
      </c>
      <c r="T22" s="141" t="n">
        <v>1308</v>
      </c>
      <c r="U22" s="141" t="n">
        <v>0</v>
      </c>
      <c r="V22" s="141" t="n">
        <v>10</v>
      </c>
      <c r="W22" s="141" t="n">
        <v>0</v>
      </c>
      <c r="X22" s="141" t="n">
        <v>0</v>
      </c>
      <c r="Y22" s="141" t="n">
        <v>16</v>
      </c>
      <c r="Z22" s="138" t="n">
        <f aca="false">I22+J22+K22+L22</f>
        <v>-2665</v>
      </c>
      <c r="AA22" s="138" t="n">
        <f aca="false">SUM(C22:Y22)</f>
        <v>32832</v>
      </c>
    </row>
    <row r="23" customFormat="false" ht="12.75" hidden="false" customHeight="false" outlineLevel="0" collapsed="false">
      <c r="A23" s="134" t="s">
        <v>103</v>
      </c>
      <c r="B23" s="139" t="n">
        <v>2016</v>
      </c>
      <c r="C23" s="141" t="n">
        <v>2638</v>
      </c>
      <c r="D23" s="141" t="n">
        <v>0</v>
      </c>
      <c r="E23" s="141" t="n">
        <v>488</v>
      </c>
      <c r="F23" s="141" t="n">
        <v>0</v>
      </c>
      <c r="G23" s="141" t="n">
        <v>1600</v>
      </c>
      <c r="H23" s="141" t="n">
        <v>16820</v>
      </c>
      <c r="I23" s="141" t="n">
        <v>-2424</v>
      </c>
      <c r="J23" s="141" t="n">
        <v>-28</v>
      </c>
      <c r="K23" s="141" t="n">
        <v>0</v>
      </c>
      <c r="L23" s="141" t="n">
        <v>0</v>
      </c>
      <c r="M23" s="141" t="n">
        <v>0</v>
      </c>
      <c r="N23" s="141" t="n">
        <v>0</v>
      </c>
      <c r="O23" s="141" t="n">
        <v>0</v>
      </c>
      <c r="P23" s="141" t="n">
        <v>120</v>
      </c>
      <c r="Q23" s="141" t="n">
        <v>0</v>
      </c>
      <c r="R23" s="141" t="n">
        <v>12562</v>
      </c>
      <c r="S23" s="141" t="n">
        <v>0</v>
      </c>
      <c r="T23" s="141" t="n">
        <v>1321</v>
      </c>
      <c r="U23" s="141" t="n">
        <v>0</v>
      </c>
      <c r="V23" s="141" t="n">
        <v>11</v>
      </c>
      <c r="W23" s="141" t="n">
        <v>0</v>
      </c>
      <c r="X23" s="141" t="n">
        <v>0</v>
      </c>
      <c r="Y23" s="141" t="n">
        <v>16</v>
      </c>
      <c r="Z23" s="138" t="n">
        <f aca="false">I23+J23+K23+L23</f>
        <v>-2452</v>
      </c>
      <c r="AA23" s="138" t="n">
        <f aca="false">SUM(C23:Y23)</f>
        <v>33124</v>
      </c>
    </row>
    <row r="24" customFormat="false" ht="12.75" hidden="false" customHeight="false" outlineLevel="0" collapsed="false">
      <c r="A24" s="134" t="s">
        <v>103</v>
      </c>
      <c r="B24" s="139" t="n">
        <v>2017</v>
      </c>
      <c r="C24" s="140" t="n">
        <v>2102</v>
      </c>
      <c r="D24" s="140" t="n">
        <v>0</v>
      </c>
      <c r="E24" s="140" t="n">
        <v>502</v>
      </c>
      <c r="F24" s="140" t="n">
        <v>0</v>
      </c>
      <c r="G24" s="140" t="n">
        <v>1206</v>
      </c>
      <c r="H24" s="140" t="n">
        <v>16906</v>
      </c>
      <c r="I24" s="140" t="n">
        <v>-3304</v>
      </c>
      <c r="J24" s="140" t="n">
        <v>-26</v>
      </c>
      <c r="K24" s="140" t="n">
        <v>0</v>
      </c>
      <c r="L24" s="140" t="n">
        <v>0</v>
      </c>
      <c r="M24" s="140" t="n">
        <v>0</v>
      </c>
      <c r="N24" s="140" t="n">
        <v>0</v>
      </c>
      <c r="O24" s="140" t="n">
        <v>0</v>
      </c>
      <c r="P24" s="140" t="n">
        <v>112</v>
      </c>
      <c r="Q24" s="140" t="n">
        <v>0</v>
      </c>
      <c r="R24" s="140" t="n">
        <v>12225</v>
      </c>
      <c r="S24" s="140" t="n">
        <v>0</v>
      </c>
      <c r="T24" s="140" t="n">
        <v>1312</v>
      </c>
      <c r="U24" s="140" t="n">
        <v>0</v>
      </c>
      <c r="V24" s="140" t="n">
        <v>12</v>
      </c>
      <c r="W24" s="140" t="n">
        <v>0</v>
      </c>
      <c r="X24" s="140" t="n">
        <v>0</v>
      </c>
      <c r="Y24" s="140" t="n">
        <v>14</v>
      </c>
      <c r="Z24" s="138" t="n">
        <f aca="false">I24+J24+K24+L24</f>
        <v>-3330</v>
      </c>
      <c r="AA24" s="138" t="n">
        <f aca="false">SUM(C24:Y24)</f>
        <v>31061</v>
      </c>
    </row>
    <row r="25" customFormat="false" ht="12.8" hidden="false" customHeight="false" outlineLevel="0" collapsed="false">
      <c r="A25" s="134" t="s">
        <v>103</v>
      </c>
      <c r="B25" s="139" t="n">
        <v>2018</v>
      </c>
      <c r="C25" s="140" t="n">
        <v>2639</v>
      </c>
      <c r="D25" s="140" t="n">
        <v>0</v>
      </c>
      <c r="E25" s="140" t="n">
        <v>521</v>
      </c>
      <c r="F25" s="140" t="n">
        <v>0</v>
      </c>
      <c r="G25" s="140" t="n">
        <v>1162</v>
      </c>
      <c r="H25" s="140" t="n">
        <v>17365</v>
      </c>
      <c r="I25" s="140" t="n">
        <v>-1951</v>
      </c>
      <c r="J25" s="140" t="n">
        <v>-41</v>
      </c>
      <c r="K25" s="140" t="n">
        <v>0</v>
      </c>
      <c r="L25" s="140" t="n">
        <v>0</v>
      </c>
      <c r="M25" s="140" t="n">
        <v>0</v>
      </c>
      <c r="N25" s="140" t="n">
        <v>0</v>
      </c>
      <c r="O25" s="140" t="n">
        <v>0</v>
      </c>
      <c r="P25" s="140" t="n">
        <v>123</v>
      </c>
      <c r="Q25" s="140" t="n">
        <v>0</v>
      </c>
      <c r="R25" s="140" t="n">
        <v>13263</v>
      </c>
      <c r="S25" s="140" t="n">
        <v>0</v>
      </c>
      <c r="T25" s="140" t="n">
        <v>1339</v>
      </c>
      <c r="U25" s="140" t="n">
        <v>0</v>
      </c>
      <c r="V25" s="140" t="n">
        <v>13</v>
      </c>
      <c r="W25" s="140" t="n">
        <v>0</v>
      </c>
      <c r="X25" s="140" t="n">
        <v>0</v>
      </c>
      <c r="Y25" s="140" t="n">
        <v>14</v>
      </c>
      <c r="Z25" s="138" t="n">
        <v>-1992</v>
      </c>
      <c r="AA25" s="138" t="n">
        <v>34448</v>
      </c>
    </row>
    <row r="26" customFormat="false" ht="12.8" hidden="false" customHeight="false" outlineLevel="0" collapsed="false">
      <c r="A26" s="134" t="s">
        <v>103</v>
      </c>
      <c r="B26" s="139" t="n">
        <v>2019</v>
      </c>
      <c r="C26" s="140" t="n">
        <v>2084</v>
      </c>
      <c r="D26" s="140" t="n">
        <v>0</v>
      </c>
      <c r="E26" s="140" t="n">
        <v>537</v>
      </c>
      <c r="F26" s="140" t="n">
        <v>0</v>
      </c>
      <c r="G26" s="140" t="n">
        <v>1669</v>
      </c>
      <c r="H26" s="140" t="n">
        <v>17492</v>
      </c>
      <c r="I26" s="140" t="n">
        <v>-2538</v>
      </c>
      <c r="J26" s="140" t="n">
        <v>0</v>
      </c>
      <c r="K26" s="140" t="n">
        <v>0</v>
      </c>
      <c r="L26" s="140" t="n">
        <v>0</v>
      </c>
      <c r="M26" s="140" t="n">
        <v>0</v>
      </c>
      <c r="N26" s="140" t="n">
        <v>0</v>
      </c>
      <c r="O26" s="140" t="n">
        <v>0</v>
      </c>
      <c r="P26" s="140" t="n">
        <v>134</v>
      </c>
      <c r="Q26" s="140" t="n">
        <v>0</v>
      </c>
      <c r="R26" s="140" t="n">
        <v>11814</v>
      </c>
      <c r="S26" s="140" t="n">
        <v>0</v>
      </c>
      <c r="T26" s="140" t="n">
        <v>1340</v>
      </c>
      <c r="U26" s="140" t="n">
        <v>0</v>
      </c>
      <c r="V26" s="140" t="n">
        <v>15</v>
      </c>
      <c r="W26" s="140" t="n">
        <v>0</v>
      </c>
      <c r="X26" s="140" t="n">
        <v>0</v>
      </c>
      <c r="Y26" s="140" t="n">
        <v>16</v>
      </c>
      <c r="Z26" s="138" t="n">
        <v>-2536</v>
      </c>
      <c r="AA26" s="138" t="n">
        <v>32565</v>
      </c>
    </row>
    <row r="27" customFormat="false" ht="12.8" hidden="false" customHeight="false" outlineLevel="0" collapsed="false">
      <c r="A27" s="134" t="s">
        <v>103</v>
      </c>
      <c r="B27" s="139" t="n">
        <v>2020</v>
      </c>
      <c r="C27" s="142" t="n">
        <v>1646</v>
      </c>
      <c r="D27" s="142" t="n">
        <v>0</v>
      </c>
      <c r="E27" s="142" t="n">
        <v>482</v>
      </c>
      <c r="F27" s="142" t="n">
        <v>0</v>
      </c>
      <c r="G27" s="142" t="n">
        <v>1121</v>
      </c>
      <c r="H27" s="142" t="n">
        <v>17390</v>
      </c>
      <c r="I27" s="142" t="n">
        <v>-5130</v>
      </c>
      <c r="J27" s="142" t="n">
        <v>0</v>
      </c>
      <c r="K27" s="142" t="n">
        <v>0</v>
      </c>
      <c r="L27" s="142" t="n">
        <v>0</v>
      </c>
      <c r="M27" s="142" t="n">
        <v>0</v>
      </c>
      <c r="N27" s="142" t="n">
        <v>0</v>
      </c>
      <c r="O27" s="142" t="n">
        <v>0</v>
      </c>
      <c r="P27" s="142" t="n">
        <v>94</v>
      </c>
      <c r="Q27" s="142" t="n">
        <v>0</v>
      </c>
      <c r="R27" s="142" t="n">
        <v>9610</v>
      </c>
      <c r="S27" s="142" t="n">
        <v>0</v>
      </c>
      <c r="T27" s="142" t="n">
        <v>1427</v>
      </c>
      <c r="U27" s="142" t="n">
        <v>0</v>
      </c>
      <c r="V27" s="142" t="n">
        <v>16</v>
      </c>
      <c r="W27" s="142" t="n">
        <v>0</v>
      </c>
      <c r="X27" s="142" t="n">
        <v>0</v>
      </c>
      <c r="Y27" s="142" t="n">
        <v>15</v>
      </c>
      <c r="Z27" s="138" t="n">
        <v>-3422</v>
      </c>
      <c r="AA27" s="138" t="n">
        <v>30485</v>
      </c>
    </row>
    <row r="28" customFormat="false" ht="12.8" hidden="false" customHeight="false" outlineLevel="0" collapsed="false">
      <c r="A28" s="134" t="s">
        <v>103</v>
      </c>
      <c r="B28" s="139" t="n">
        <v>2021</v>
      </c>
      <c r="C28" s="140" t="n">
        <v>1443</v>
      </c>
      <c r="D28" s="140" t="n">
        <v>0</v>
      </c>
      <c r="E28" s="140" t="n">
        <v>437</v>
      </c>
      <c r="F28" s="140" t="n">
        <v>0</v>
      </c>
      <c r="G28" s="140" t="n">
        <v>183</v>
      </c>
      <c r="H28" s="140" t="n">
        <v>17951</v>
      </c>
      <c r="I28" s="140" t="n">
        <v>-3856</v>
      </c>
      <c r="J28" s="140" t="n">
        <v>0</v>
      </c>
      <c r="K28" s="140" t="n">
        <v>0</v>
      </c>
      <c r="L28" s="140" t="n">
        <v>0</v>
      </c>
      <c r="M28" s="140" t="n">
        <v>0</v>
      </c>
      <c r="N28" s="140" t="n">
        <v>0</v>
      </c>
      <c r="O28" s="140" t="n">
        <v>0</v>
      </c>
      <c r="P28" s="140" t="n">
        <v>82</v>
      </c>
      <c r="Q28" s="140" t="n">
        <v>0</v>
      </c>
      <c r="R28" s="140" t="n">
        <v>12250</v>
      </c>
      <c r="S28" s="140" t="n">
        <v>0</v>
      </c>
      <c r="T28" s="140" t="n">
        <v>1514</v>
      </c>
      <c r="U28" s="140" t="n">
        <v>0</v>
      </c>
      <c r="V28" s="140" t="n">
        <v>17</v>
      </c>
      <c r="W28" s="140" t="n">
        <v>0</v>
      </c>
      <c r="X28" s="140" t="n">
        <v>0</v>
      </c>
      <c r="Y28" s="140" t="n">
        <v>17</v>
      </c>
      <c r="Z28" s="138" t="n">
        <f aca="false">I28+J28+K28+L28</f>
        <v>-3856</v>
      </c>
      <c r="AA28" s="138" t="n">
        <f aca="false">SUM(C28:Y28)</f>
        <v>30038</v>
      </c>
    </row>
    <row r="29" customFormat="false" ht="12.8" hidden="false" customHeight="false" outlineLevel="0" collapsed="false">
      <c r="A29" s="134" t="s">
        <v>103</v>
      </c>
      <c r="B29" s="139" t="n">
        <v>2022</v>
      </c>
      <c r="C29" s="143" t="n">
        <v>744</v>
      </c>
      <c r="D29" s="143" t="n">
        <v>0</v>
      </c>
      <c r="E29" s="143" t="n">
        <v>396</v>
      </c>
      <c r="F29" s="143" t="n">
        <v>0</v>
      </c>
      <c r="G29" s="143" t="n">
        <v>174</v>
      </c>
      <c r="H29" s="143" t="n">
        <v>18001</v>
      </c>
      <c r="I29" s="143" t="n">
        <v>-4957</v>
      </c>
      <c r="J29" s="143" t="n">
        <v>0</v>
      </c>
      <c r="K29" s="143" t="n">
        <v>0</v>
      </c>
      <c r="L29" s="143" t="n">
        <v>0</v>
      </c>
      <c r="M29" s="143" t="n">
        <v>0</v>
      </c>
      <c r="N29" s="143" t="n">
        <v>0</v>
      </c>
      <c r="O29" s="143" t="n">
        <v>0</v>
      </c>
      <c r="P29" s="143" t="n">
        <v>88</v>
      </c>
      <c r="Q29" s="143" t="n">
        <v>0</v>
      </c>
      <c r="R29" s="143" t="n">
        <v>11313</v>
      </c>
      <c r="S29" s="143" t="n">
        <v>0</v>
      </c>
      <c r="T29" s="143" t="n">
        <v>1542</v>
      </c>
      <c r="U29" s="143" t="n">
        <v>0</v>
      </c>
      <c r="V29" s="143" t="n">
        <v>18</v>
      </c>
      <c r="W29" s="143" t="n">
        <v>0</v>
      </c>
      <c r="X29" s="143" t="n">
        <v>0</v>
      </c>
      <c r="Y29" s="143" t="n">
        <v>17</v>
      </c>
      <c r="Z29" s="138" t="n">
        <f aca="false">I29+J29+K29+L29</f>
        <v>-4957</v>
      </c>
      <c r="AA29" s="138" t="n">
        <f aca="false">SUM(C29:Y29)</f>
        <v>27336</v>
      </c>
    </row>
    <row r="30" customFormat="false" ht="12.75" hidden="false" customHeight="false" outlineLevel="0" collapsed="false">
      <c r="A30" s="134" t="s">
        <v>103</v>
      </c>
      <c r="B30" s="139" t="n">
        <v>2023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38" t="n">
        <f aca="false">I30+J30+K30+L30</f>
        <v>0</v>
      </c>
      <c r="AA30" s="138" t="n">
        <f aca="false">SUM(C30:Y30)</f>
        <v>0</v>
      </c>
    </row>
    <row r="31" customFormat="false" ht="12.75" hidden="false" customHeight="false" outlineLevel="0" collapsed="false">
      <c r="A31" s="134" t="s">
        <v>103</v>
      </c>
      <c r="B31" s="139" t="n">
        <v>2024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38" t="n">
        <f aca="false">I31+J31+K31+L31</f>
        <v>0</v>
      </c>
      <c r="AA31" s="138" t="n">
        <f aca="false">SUM(C31:Y31)</f>
        <v>0</v>
      </c>
    </row>
    <row r="32" customFormat="false" ht="12.75" hidden="false" customHeight="false" outlineLevel="0" collapsed="false">
      <c r="A32" s="134" t="s">
        <v>103</v>
      </c>
      <c r="B32" s="139" t="n">
        <v>2025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38" t="n">
        <f aca="false">I32+J32+K32+L32</f>
        <v>0</v>
      </c>
      <c r="AA32" s="138" t="n">
        <f aca="false">SUM(C32:Y32)</f>
        <v>0</v>
      </c>
    </row>
    <row r="33" customFormat="false" ht="12.75" hidden="false" customHeight="false" outlineLevel="0" collapsed="false"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</row>
    <row r="34" customFormat="false" ht="12.75" hidden="false" customHeight="false" outlineLevel="0" collapsed="false"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</row>
    <row r="35" customFormat="false" ht="12.75" hidden="false" customHeight="false" outlineLevel="0" collapsed="false"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</row>
    <row r="36" customFormat="false" ht="12.75" hidden="false" customHeight="true" outlineLevel="0" collapsed="false">
      <c r="B36" s="133" t="s">
        <v>104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</row>
    <row r="37" customFormat="false" ht="38.25" hidden="false" customHeight="false" outlineLevel="0" collapsed="false">
      <c r="B37" s="131" t="s">
        <v>79</v>
      </c>
      <c r="C37" s="131" t="s">
        <v>36</v>
      </c>
      <c r="D37" s="131" t="s">
        <v>80</v>
      </c>
      <c r="E37" s="131" t="s">
        <v>81</v>
      </c>
      <c r="F37" s="131" t="s">
        <v>82</v>
      </c>
      <c r="G37" s="131" t="s">
        <v>83</v>
      </c>
      <c r="H37" s="131" t="s">
        <v>35</v>
      </c>
      <c r="I37" s="131" t="s">
        <v>84</v>
      </c>
      <c r="J37" s="131" t="s">
        <v>85</v>
      </c>
      <c r="K37" s="131" t="s">
        <v>86</v>
      </c>
      <c r="L37" s="131" t="s">
        <v>87</v>
      </c>
      <c r="M37" s="131" t="s">
        <v>88</v>
      </c>
      <c r="N37" s="131" t="s">
        <v>89</v>
      </c>
      <c r="O37" s="131" t="s">
        <v>90</v>
      </c>
      <c r="P37" s="131" t="s">
        <v>91</v>
      </c>
      <c r="Q37" s="131" t="s">
        <v>92</v>
      </c>
      <c r="R37" s="131" t="s">
        <v>37</v>
      </c>
      <c r="S37" s="131" t="s">
        <v>93</v>
      </c>
      <c r="T37" s="131" t="s">
        <v>94</v>
      </c>
      <c r="U37" s="131" t="s">
        <v>95</v>
      </c>
      <c r="V37" s="131" t="s">
        <v>96</v>
      </c>
      <c r="W37" s="131" t="s">
        <v>97</v>
      </c>
      <c r="X37" s="131" t="s">
        <v>98</v>
      </c>
      <c r="Y37" s="131" t="s">
        <v>99</v>
      </c>
      <c r="Z37" s="131" t="s">
        <v>100</v>
      </c>
      <c r="AA37" s="131" t="s">
        <v>101</v>
      </c>
    </row>
    <row r="38" customFormat="false" ht="12.75" hidden="false" customHeight="false" outlineLevel="0" collapsed="false">
      <c r="A38" s="134" t="s">
        <v>105</v>
      </c>
      <c r="B38" s="136" t="n">
        <v>2000</v>
      </c>
      <c r="C38" s="137" t="n">
        <v>128</v>
      </c>
      <c r="D38" s="137" t="n">
        <v>4560</v>
      </c>
      <c r="E38" s="137" t="n">
        <v>0</v>
      </c>
      <c r="F38" s="137" t="n">
        <v>0</v>
      </c>
      <c r="G38" s="137" t="n">
        <v>0</v>
      </c>
      <c r="H38" s="137" t="n">
        <v>15</v>
      </c>
      <c r="I38" s="137" t="n">
        <v>159</v>
      </c>
      <c r="J38" s="137" t="n">
        <v>-224</v>
      </c>
      <c r="K38" s="137" t="n">
        <v>0</v>
      </c>
      <c r="L38" s="137" t="n">
        <v>257</v>
      </c>
      <c r="M38" s="137" t="n">
        <v>0</v>
      </c>
      <c r="N38" s="137" t="n">
        <v>1392</v>
      </c>
      <c r="O38" s="137" t="n">
        <v>0</v>
      </c>
      <c r="P38" s="137" t="n">
        <v>0</v>
      </c>
      <c r="Q38" s="137" t="n">
        <v>-670</v>
      </c>
      <c r="R38" s="137" t="n">
        <v>6320</v>
      </c>
      <c r="S38" s="137" t="n">
        <v>0</v>
      </c>
      <c r="T38" s="137" t="n">
        <v>0</v>
      </c>
      <c r="U38" s="137" t="n">
        <v>407</v>
      </c>
      <c r="V38" s="137" t="n">
        <v>0</v>
      </c>
      <c r="W38" s="137" t="n">
        <v>42</v>
      </c>
      <c r="X38" s="137" t="n">
        <v>0</v>
      </c>
      <c r="Y38" s="137" t="n">
        <v>0</v>
      </c>
      <c r="Z38" s="138" t="n">
        <f aca="false">I38+J38+K38+L38</f>
        <v>192</v>
      </c>
      <c r="AA38" s="138" t="n">
        <f aca="false">SUM(C38:Y38)</f>
        <v>12386</v>
      </c>
    </row>
    <row r="39" customFormat="false" ht="12.75" hidden="false" customHeight="false" outlineLevel="0" collapsed="false">
      <c r="A39" s="134" t="s">
        <v>105</v>
      </c>
      <c r="B39" s="136" t="n">
        <v>2001</v>
      </c>
      <c r="C39" s="137" t="n">
        <v>190</v>
      </c>
      <c r="D39" s="137" t="n">
        <v>3553</v>
      </c>
      <c r="E39" s="137" t="n">
        <v>0</v>
      </c>
      <c r="F39" s="137" t="n">
        <v>0</v>
      </c>
      <c r="G39" s="137" t="n">
        <v>0</v>
      </c>
      <c r="H39" s="137" t="n">
        <v>18</v>
      </c>
      <c r="I39" s="137" t="n">
        <v>-98</v>
      </c>
      <c r="J39" s="137" t="n">
        <v>147</v>
      </c>
      <c r="K39" s="137" t="n">
        <v>0</v>
      </c>
      <c r="L39" s="137" t="n">
        <v>50</v>
      </c>
      <c r="M39" s="137" t="n">
        <v>0</v>
      </c>
      <c r="N39" s="137" t="n">
        <v>3029</v>
      </c>
      <c r="O39" s="137" t="n">
        <v>0</v>
      </c>
      <c r="P39" s="137" t="n">
        <v>0</v>
      </c>
      <c r="Q39" s="137" t="n">
        <v>-970</v>
      </c>
      <c r="R39" s="137" t="n">
        <v>7450</v>
      </c>
      <c r="S39" s="137" t="n">
        <v>0</v>
      </c>
      <c r="T39" s="137" t="n">
        <v>0</v>
      </c>
      <c r="U39" s="137" t="n">
        <v>377</v>
      </c>
      <c r="V39" s="137" t="n">
        <v>0</v>
      </c>
      <c r="W39" s="137" t="n">
        <v>42</v>
      </c>
      <c r="X39" s="137" t="n">
        <v>0</v>
      </c>
      <c r="Y39" s="137" t="n">
        <v>0</v>
      </c>
      <c r="Z39" s="138" t="n">
        <f aca="false">I39+J39+K39+L39</f>
        <v>99</v>
      </c>
      <c r="AA39" s="138" t="n">
        <f aca="false">SUM(C39:Y39)</f>
        <v>13788</v>
      </c>
    </row>
    <row r="40" customFormat="false" ht="12.75" hidden="false" customHeight="false" outlineLevel="0" collapsed="false">
      <c r="A40" s="134" t="s">
        <v>105</v>
      </c>
      <c r="B40" s="136" t="n">
        <v>2002</v>
      </c>
      <c r="C40" s="137" t="n">
        <v>114</v>
      </c>
      <c r="D40" s="137" t="n">
        <v>1684</v>
      </c>
      <c r="E40" s="137" t="n">
        <v>0</v>
      </c>
      <c r="F40" s="137" t="n">
        <v>0</v>
      </c>
      <c r="G40" s="137" t="n">
        <v>0</v>
      </c>
      <c r="H40" s="137" t="n">
        <v>14</v>
      </c>
      <c r="I40" s="137" t="n">
        <v>381</v>
      </c>
      <c r="J40" s="137" t="n">
        <v>184</v>
      </c>
      <c r="K40" s="137" t="n">
        <v>0</v>
      </c>
      <c r="L40" s="137" t="n">
        <v>58</v>
      </c>
      <c r="M40" s="137" t="n">
        <v>0</v>
      </c>
      <c r="N40" s="137" t="n">
        <v>2294</v>
      </c>
      <c r="O40" s="137" t="n">
        <v>0</v>
      </c>
      <c r="P40" s="137" t="n">
        <v>0</v>
      </c>
      <c r="Q40" s="137" t="n">
        <v>-441</v>
      </c>
      <c r="R40" s="137" t="n">
        <v>4892</v>
      </c>
      <c r="S40" s="137" t="n">
        <v>0</v>
      </c>
      <c r="T40" s="137" t="n">
        <v>0</v>
      </c>
      <c r="U40" s="137" t="n">
        <v>512</v>
      </c>
      <c r="V40" s="137" t="n">
        <v>0</v>
      </c>
      <c r="W40" s="137" t="n">
        <v>42</v>
      </c>
      <c r="X40" s="137" t="n">
        <v>0</v>
      </c>
      <c r="Y40" s="137" t="n">
        <v>0</v>
      </c>
      <c r="Z40" s="138" t="n">
        <f aca="false">I40+J40+K40+L40</f>
        <v>623</v>
      </c>
      <c r="AA40" s="138" t="n">
        <f aca="false">SUM(C40:Y40)</f>
        <v>9734</v>
      </c>
    </row>
    <row r="41" customFormat="false" ht="12.75" hidden="false" customHeight="false" outlineLevel="0" collapsed="false">
      <c r="A41" s="134" t="s">
        <v>105</v>
      </c>
      <c r="B41" s="136" t="n">
        <v>2003</v>
      </c>
      <c r="C41" s="137" t="n">
        <v>100</v>
      </c>
      <c r="D41" s="137" t="n">
        <v>274</v>
      </c>
      <c r="E41" s="137" t="n">
        <v>0</v>
      </c>
      <c r="F41" s="137" t="n">
        <v>0</v>
      </c>
      <c r="G41" s="137" t="n">
        <v>0</v>
      </c>
      <c r="H41" s="137" t="n">
        <v>17</v>
      </c>
      <c r="I41" s="137" t="n">
        <v>-40</v>
      </c>
      <c r="J41" s="137" t="n">
        <v>53</v>
      </c>
      <c r="K41" s="137" t="n">
        <v>0</v>
      </c>
      <c r="L41" s="137" t="n">
        <v>59</v>
      </c>
      <c r="M41" s="137" t="n">
        <v>0</v>
      </c>
      <c r="N41" s="137" t="n">
        <v>1137</v>
      </c>
      <c r="O41" s="137" t="n">
        <v>0</v>
      </c>
      <c r="P41" s="137" t="n">
        <v>0</v>
      </c>
      <c r="Q41" s="137" t="n">
        <v>-274</v>
      </c>
      <c r="R41" s="137" t="n">
        <v>5351</v>
      </c>
      <c r="S41" s="137" t="n">
        <v>0</v>
      </c>
      <c r="T41" s="137" t="n">
        <v>0</v>
      </c>
      <c r="U41" s="137" t="n">
        <v>542</v>
      </c>
      <c r="V41" s="137" t="n">
        <v>0</v>
      </c>
      <c r="W41" s="137" t="n">
        <v>38</v>
      </c>
      <c r="X41" s="137" t="n">
        <v>0</v>
      </c>
      <c r="Y41" s="137" t="n">
        <v>0</v>
      </c>
      <c r="Z41" s="138" t="n">
        <f aca="false">I41+J41+K41+L41</f>
        <v>72</v>
      </c>
      <c r="AA41" s="138" t="n">
        <f aca="false">SUM(C41:Y41)</f>
        <v>7257</v>
      </c>
    </row>
    <row r="42" customFormat="false" ht="12.75" hidden="false" customHeight="false" outlineLevel="0" collapsed="false">
      <c r="A42" s="134" t="s">
        <v>105</v>
      </c>
      <c r="B42" s="136" t="n">
        <v>2004</v>
      </c>
      <c r="C42" s="137" t="n">
        <v>116</v>
      </c>
      <c r="D42" s="137" t="n">
        <v>205</v>
      </c>
      <c r="E42" s="137" t="n">
        <v>0</v>
      </c>
      <c r="F42" s="137" t="n">
        <v>0</v>
      </c>
      <c r="G42" s="137" t="n">
        <v>0</v>
      </c>
      <c r="H42" s="137" t="n">
        <v>16</v>
      </c>
      <c r="I42" s="137" t="n">
        <v>201</v>
      </c>
      <c r="J42" s="137" t="n">
        <v>91</v>
      </c>
      <c r="K42" s="137" t="n">
        <v>0</v>
      </c>
      <c r="L42" s="137" t="n">
        <v>71</v>
      </c>
      <c r="M42" s="137" t="n">
        <v>0</v>
      </c>
      <c r="N42" s="137" t="n">
        <v>1328</v>
      </c>
      <c r="O42" s="137" t="n">
        <v>0</v>
      </c>
      <c r="P42" s="137" t="n">
        <v>0</v>
      </c>
      <c r="Q42" s="137" t="n">
        <v>-205</v>
      </c>
      <c r="R42" s="137" t="n">
        <v>5781</v>
      </c>
      <c r="S42" s="137" t="n">
        <v>0</v>
      </c>
      <c r="T42" s="137" t="n">
        <v>0</v>
      </c>
      <c r="U42" s="137" t="n">
        <v>496</v>
      </c>
      <c r="V42" s="137" t="n">
        <v>0</v>
      </c>
      <c r="W42" s="137" t="n">
        <v>36</v>
      </c>
      <c r="X42" s="137" t="n">
        <v>0</v>
      </c>
      <c r="Y42" s="137" t="n">
        <v>0</v>
      </c>
      <c r="Z42" s="138" t="n">
        <f aca="false">I42+J42+K42+L42</f>
        <v>363</v>
      </c>
      <c r="AA42" s="138" t="n">
        <f aca="false">SUM(C42:Y42)</f>
        <v>8136</v>
      </c>
    </row>
    <row r="43" customFormat="false" ht="12.75" hidden="false" customHeight="false" outlineLevel="0" collapsed="false">
      <c r="A43" s="134" t="s">
        <v>105</v>
      </c>
      <c r="B43" s="136" t="n">
        <v>2005</v>
      </c>
      <c r="C43" s="137" t="n">
        <v>122</v>
      </c>
      <c r="D43" s="137" t="n">
        <v>1519</v>
      </c>
      <c r="E43" s="137" t="n">
        <v>0</v>
      </c>
      <c r="F43" s="137" t="n">
        <v>0</v>
      </c>
      <c r="G43" s="137" t="n">
        <v>0</v>
      </c>
      <c r="H43" s="137" t="n">
        <v>17</v>
      </c>
      <c r="I43" s="137" t="n">
        <v>103</v>
      </c>
      <c r="J43" s="137" t="n">
        <v>70</v>
      </c>
      <c r="K43" s="137" t="n">
        <v>0</v>
      </c>
      <c r="L43" s="137" t="n">
        <v>64</v>
      </c>
      <c r="M43" s="137" t="n">
        <v>0</v>
      </c>
      <c r="N43" s="137" t="n">
        <v>5265</v>
      </c>
      <c r="O43" s="137" t="n">
        <v>0</v>
      </c>
      <c r="P43" s="137" t="n">
        <v>0</v>
      </c>
      <c r="Q43" s="137" t="n">
        <v>-1462</v>
      </c>
      <c r="R43" s="137" t="n">
        <v>7227</v>
      </c>
      <c r="S43" s="137" t="n">
        <v>0</v>
      </c>
      <c r="T43" s="137" t="n">
        <v>0</v>
      </c>
      <c r="U43" s="137" t="n">
        <v>510</v>
      </c>
      <c r="V43" s="137" t="n">
        <v>0</v>
      </c>
      <c r="W43" s="137" t="n">
        <v>34</v>
      </c>
      <c r="X43" s="137" t="n">
        <v>0</v>
      </c>
      <c r="Y43" s="137" t="n">
        <v>0</v>
      </c>
      <c r="Z43" s="138" t="n">
        <f aca="false">I43+J43+K43+L43</f>
        <v>237</v>
      </c>
      <c r="AA43" s="138" t="n">
        <f aca="false">SUM(C43:Y43)</f>
        <v>13469</v>
      </c>
    </row>
    <row r="44" customFormat="false" ht="12.75" hidden="false" customHeight="false" outlineLevel="0" collapsed="false">
      <c r="A44" s="134" t="s">
        <v>105</v>
      </c>
      <c r="B44" s="136" t="n">
        <v>2006</v>
      </c>
      <c r="C44" s="137" t="n">
        <v>84</v>
      </c>
      <c r="D44" s="137" t="n">
        <v>3028</v>
      </c>
      <c r="E44" s="137" t="n">
        <v>0</v>
      </c>
      <c r="F44" s="137" t="n">
        <v>0</v>
      </c>
      <c r="G44" s="137" t="n">
        <v>0</v>
      </c>
      <c r="H44" s="137" t="n">
        <v>12</v>
      </c>
      <c r="I44" s="137" t="n">
        <v>214</v>
      </c>
      <c r="J44" s="137" t="n">
        <v>-96</v>
      </c>
      <c r="K44" s="137" t="n">
        <v>0</v>
      </c>
      <c r="L44" s="137" t="n">
        <v>54</v>
      </c>
      <c r="M44" s="137" t="n">
        <v>0</v>
      </c>
      <c r="N44" s="137" t="n">
        <v>4979</v>
      </c>
      <c r="O44" s="137" t="n">
        <v>0</v>
      </c>
      <c r="P44" s="137" t="n">
        <v>0</v>
      </c>
      <c r="Q44" s="137" t="n">
        <v>-1910</v>
      </c>
      <c r="R44" s="137" t="n">
        <v>4398</v>
      </c>
      <c r="S44" s="137" t="n">
        <v>0</v>
      </c>
      <c r="T44" s="137" t="n">
        <v>0</v>
      </c>
      <c r="U44" s="137" t="n">
        <v>531</v>
      </c>
      <c r="V44" s="137" t="n">
        <v>0</v>
      </c>
      <c r="W44" s="137" t="n">
        <v>33</v>
      </c>
      <c r="X44" s="137" t="n">
        <v>0</v>
      </c>
      <c r="Y44" s="137" t="n">
        <v>0</v>
      </c>
      <c r="Z44" s="138" t="n">
        <f aca="false">I44+J44+K44+L44</f>
        <v>172</v>
      </c>
      <c r="AA44" s="138" t="n">
        <f aca="false">SUM(C44:Y44)</f>
        <v>11327</v>
      </c>
    </row>
    <row r="45" customFormat="false" ht="12.75" hidden="false" customHeight="false" outlineLevel="0" collapsed="false">
      <c r="A45" s="134" t="s">
        <v>105</v>
      </c>
      <c r="B45" s="136" t="n">
        <v>2007</v>
      </c>
      <c r="C45" s="137" t="n">
        <v>99</v>
      </c>
      <c r="D45" s="137" t="n">
        <v>5199</v>
      </c>
      <c r="E45" s="137" t="n">
        <v>0</v>
      </c>
      <c r="F45" s="137" t="n">
        <v>0</v>
      </c>
      <c r="G45" s="137" t="n">
        <v>0</v>
      </c>
      <c r="H45" s="137" t="n">
        <v>0</v>
      </c>
      <c r="I45" s="137" t="n">
        <v>228</v>
      </c>
      <c r="J45" s="137" t="n">
        <v>-773</v>
      </c>
      <c r="K45" s="137" t="n">
        <v>0</v>
      </c>
      <c r="L45" s="137" t="n">
        <v>69</v>
      </c>
      <c r="M45" s="137" t="n">
        <v>0</v>
      </c>
      <c r="N45" s="137" t="n">
        <v>5271</v>
      </c>
      <c r="O45" s="137" t="n">
        <v>0</v>
      </c>
      <c r="P45" s="137" t="n">
        <v>0</v>
      </c>
      <c r="Q45" s="137" t="n">
        <v>-131</v>
      </c>
      <c r="R45" s="137" t="n">
        <v>5527</v>
      </c>
      <c r="S45" s="137" t="n">
        <v>0</v>
      </c>
      <c r="T45" s="137" t="n">
        <v>0</v>
      </c>
      <c r="U45" s="137" t="n">
        <v>529</v>
      </c>
      <c r="V45" s="137" t="n">
        <v>0</v>
      </c>
      <c r="W45" s="137" t="n">
        <v>39</v>
      </c>
      <c r="X45" s="137" t="n">
        <v>0</v>
      </c>
      <c r="Y45" s="137" t="n">
        <v>0</v>
      </c>
      <c r="Z45" s="138" t="n">
        <f aca="false">I45+J45+K45+L45</f>
        <v>-476</v>
      </c>
      <c r="AA45" s="138" t="n">
        <f aca="false">SUM(C45:Y45)</f>
        <v>16057</v>
      </c>
    </row>
    <row r="46" customFormat="false" ht="12.75" hidden="false" customHeight="false" outlineLevel="0" collapsed="false">
      <c r="A46" s="134" t="s">
        <v>105</v>
      </c>
      <c r="B46" s="136" t="n">
        <v>2008</v>
      </c>
      <c r="C46" s="137" t="n">
        <v>92</v>
      </c>
      <c r="D46" s="137" t="n">
        <v>7431</v>
      </c>
      <c r="E46" s="137" t="n">
        <v>0</v>
      </c>
      <c r="F46" s="137" t="n">
        <v>0</v>
      </c>
      <c r="G46" s="137" t="n">
        <v>0</v>
      </c>
      <c r="H46" s="137" t="n">
        <v>0</v>
      </c>
      <c r="I46" s="137" t="n">
        <v>138</v>
      </c>
      <c r="J46" s="137" t="n">
        <v>585</v>
      </c>
      <c r="K46" s="137" t="n">
        <v>0</v>
      </c>
      <c r="L46" s="137" t="n">
        <v>42</v>
      </c>
      <c r="M46" s="137" t="n">
        <v>0</v>
      </c>
      <c r="N46" s="137" t="n">
        <v>12380</v>
      </c>
      <c r="O46" s="137" t="n">
        <v>0</v>
      </c>
      <c r="P46" s="137" t="n">
        <v>0</v>
      </c>
      <c r="Q46" s="137" t="n">
        <v>2751</v>
      </c>
      <c r="R46" s="137" t="n">
        <v>5812</v>
      </c>
      <c r="S46" s="137" t="n">
        <v>0</v>
      </c>
      <c r="T46" s="137" t="n">
        <v>0</v>
      </c>
      <c r="U46" s="137" t="n">
        <v>503</v>
      </c>
      <c r="V46" s="137" t="n">
        <v>0</v>
      </c>
      <c r="W46" s="137" t="n">
        <v>104</v>
      </c>
      <c r="X46" s="137" t="n">
        <v>0</v>
      </c>
      <c r="Y46" s="137" t="n">
        <v>0</v>
      </c>
      <c r="Z46" s="138" t="n">
        <f aca="false">I46+J46+K46+L46</f>
        <v>765</v>
      </c>
      <c r="AA46" s="138" t="n">
        <f aca="false">SUM(C46:Y46)</f>
        <v>29838</v>
      </c>
    </row>
    <row r="47" customFormat="false" ht="12.75" hidden="false" customHeight="false" outlineLevel="0" collapsed="false">
      <c r="A47" s="134" t="s">
        <v>105</v>
      </c>
      <c r="B47" s="136" t="n">
        <v>2009</v>
      </c>
      <c r="C47" s="137" t="n">
        <v>155</v>
      </c>
      <c r="D47" s="137" t="n">
        <v>7858</v>
      </c>
      <c r="E47" s="137" t="n">
        <v>0</v>
      </c>
      <c r="F47" s="137" t="n">
        <v>0</v>
      </c>
      <c r="G47" s="137" t="n">
        <v>0</v>
      </c>
      <c r="H47" s="137" t="n">
        <v>0</v>
      </c>
      <c r="I47" s="137" t="n">
        <v>266</v>
      </c>
      <c r="J47" s="137" t="n">
        <v>299</v>
      </c>
      <c r="K47" s="137" t="n">
        <v>0</v>
      </c>
      <c r="L47" s="137" t="n">
        <v>54</v>
      </c>
      <c r="M47" s="137" t="n">
        <v>0</v>
      </c>
      <c r="N47" s="137" t="n">
        <v>10061</v>
      </c>
      <c r="O47" s="137" t="n">
        <v>0</v>
      </c>
      <c r="P47" s="137" t="n">
        <v>0</v>
      </c>
      <c r="Q47" s="137" t="n">
        <v>4416</v>
      </c>
      <c r="R47" s="137" t="n">
        <v>7791</v>
      </c>
      <c r="S47" s="137" t="n">
        <v>0</v>
      </c>
      <c r="T47" s="137" t="n">
        <v>0</v>
      </c>
      <c r="U47" s="137" t="n">
        <v>447</v>
      </c>
      <c r="V47" s="137" t="n">
        <v>0</v>
      </c>
      <c r="W47" s="137" t="n">
        <v>156</v>
      </c>
      <c r="X47" s="137" t="n">
        <v>0</v>
      </c>
      <c r="Y47" s="137" t="n">
        <v>0</v>
      </c>
      <c r="Z47" s="138" t="n">
        <f aca="false">I47+J47+K47+L47</f>
        <v>619</v>
      </c>
      <c r="AA47" s="138" t="n">
        <f aca="false">SUM(C47:Y47)</f>
        <v>31503</v>
      </c>
    </row>
    <row r="48" customFormat="false" ht="12.75" hidden="false" customHeight="false" outlineLevel="0" collapsed="false">
      <c r="A48" s="134" t="s">
        <v>105</v>
      </c>
      <c r="B48" s="145" t="n">
        <v>2010</v>
      </c>
      <c r="C48" s="146" t="n">
        <v>98</v>
      </c>
      <c r="D48" s="146" t="n">
        <v>7237</v>
      </c>
      <c r="E48" s="146" t="n">
        <v>0</v>
      </c>
      <c r="F48" s="146" t="n">
        <v>0</v>
      </c>
      <c r="G48" s="146" t="n">
        <v>0</v>
      </c>
      <c r="H48" s="146" t="n">
        <v>0</v>
      </c>
      <c r="I48" s="146" t="n">
        <v>56</v>
      </c>
      <c r="J48" s="146" t="n">
        <v>133</v>
      </c>
      <c r="K48" s="146" t="n">
        <v>0</v>
      </c>
      <c r="L48" s="146" t="n">
        <v>54</v>
      </c>
      <c r="M48" s="146" t="n">
        <v>0</v>
      </c>
      <c r="N48" s="146" t="n">
        <v>6752</v>
      </c>
      <c r="O48" s="146" t="n">
        <v>0</v>
      </c>
      <c r="P48" s="146" t="n">
        <v>0</v>
      </c>
      <c r="Q48" s="146" t="n">
        <v>3673</v>
      </c>
      <c r="R48" s="146" t="n">
        <v>2908</v>
      </c>
      <c r="S48" s="146" t="n">
        <v>0</v>
      </c>
      <c r="T48" s="146" t="n">
        <v>10</v>
      </c>
      <c r="U48" s="146" t="n">
        <v>470</v>
      </c>
      <c r="V48" s="146" t="n">
        <v>0</v>
      </c>
      <c r="W48" s="146" t="n">
        <v>137</v>
      </c>
      <c r="X48" s="146" t="n">
        <v>0</v>
      </c>
      <c r="Y48" s="146" t="n">
        <v>0</v>
      </c>
      <c r="Z48" s="138" t="n">
        <f aca="false">I48+J48+K48+L48</f>
        <v>243</v>
      </c>
      <c r="AA48" s="138" t="n">
        <f aca="false">SUM(C48:Y48)</f>
        <v>21528</v>
      </c>
    </row>
    <row r="49" customFormat="false" ht="12.75" hidden="false" customHeight="false" outlineLevel="0" collapsed="false">
      <c r="A49" s="134" t="s">
        <v>105</v>
      </c>
      <c r="B49" s="145" t="n">
        <v>2011</v>
      </c>
      <c r="C49" s="146" t="n">
        <v>156</v>
      </c>
      <c r="D49" s="146" t="n">
        <v>6699</v>
      </c>
      <c r="E49" s="146" t="n">
        <v>0</v>
      </c>
      <c r="F49" s="146" t="n">
        <v>0</v>
      </c>
      <c r="G49" s="146" t="n">
        <v>0</v>
      </c>
      <c r="H49" s="146" t="n">
        <v>0</v>
      </c>
      <c r="I49" s="146" t="n">
        <v>35</v>
      </c>
      <c r="J49" s="146" t="n">
        <v>59</v>
      </c>
      <c r="K49" s="146" t="n">
        <v>0</v>
      </c>
      <c r="L49" s="146" t="n">
        <v>36</v>
      </c>
      <c r="M49" s="146" t="n">
        <v>0</v>
      </c>
      <c r="N49" s="146" t="n">
        <v>7648</v>
      </c>
      <c r="O49" s="146" t="n">
        <v>0</v>
      </c>
      <c r="P49" s="146" t="n">
        <v>0</v>
      </c>
      <c r="Q49" s="146" t="n">
        <v>3035</v>
      </c>
      <c r="R49" s="146" t="n">
        <v>6034</v>
      </c>
      <c r="S49" s="146" t="n">
        <v>0</v>
      </c>
      <c r="T49" s="146" t="n">
        <v>11</v>
      </c>
      <c r="U49" s="146" t="n">
        <v>372</v>
      </c>
      <c r="V49" s="146" t="n">
        <v>0</v>
      </c>
      <c r="W49" s="146" t="n">
        <v>121</v>
      </c>
      <c r="X49" s="146" t="n">
        <v>0</v>
      </c>
      <c r="Y49" s="146" t="n">
        <v>0</v>
      </c>
      <c r="Z49" s="138" t="n">
        <f aca="false">I49+J49+K49+L49</f>
        <v>130</v>
      </c>
      <c r="AA49" s="138" t="n">
        <f aca="false">SUM(C49:Y49)</f>
        <v>24206</v>
      </c>
    </row>
    <row r="50" customFormat="false" ht="12.75" hidden="false" customHeight="false" outlineLevel="0" collapsed="false">
      <c r="A50" s="134" t="s">
        <v>105</v>
      </c>
      <c r="B50" s="145" t="n">
        <v>2012</v>
      </c>
      <c r="C50" s="146" t="n">
        <v>92</v>
      </c>
      <c r="D50" s="146" t="n">
        <v>4844</v>
      </c>
      <c r="E50" s="146" t="n">
        <v>0</v>
      </c>
      <c r="F50" s="146" t="n">
        <v>0</v>
      </c>
      <c r="G50" s="146" t="n">
        <v>0</v>
      </c>
      <c r="H50" s="146" t="n">
        <v>0</v>
      </c>
      <c r="I50" s="146" t="n">
        <v>160</v>
      </c>
      <c r="J50" s="146" t="n">
        <v>-1610</v>
      </c>
      <c r="K50" s="146" t="n">
        <v>0</v>
      </c>
      <c r="L50" s="146" t="n">
        <v>74</v>
      </c>
      <c r="M50" s="146" t="n">
        <v>0</v>
      </c>
      <c r="N50" s="146" t="n">
        <v>2524</v>
      </c>
      <c r="O50" s="146" t="n">
        <v>0</v>
      </c>
      <c r="P50" s="146" t="n">
        <v>0</v>
      </c>
      <c r="Q50" s="146" t="n">
        <v>884</v>
      </c>
      <c r="R50" s="146" t="n">
        <v>2343</v>
      </c>
      <c r="S50" s="146" t="n">
        <v>0</v>
      </c>
      <c r="T50" s="146" t="n">
        <v>12</v>
      </c>
      <c r="U50" s="146" t="n">
        <v>496</v>
      </c>
      <c r="V50" s="146" t="n">
        <v>0</v>
      </c>
      <c r="W50" s="146" t="n">
        <v>99</v>
      </c>
      <c r="X50" s="146" t="n">
        <v>0</v>
      </c>
      <c r="Y50" s="146" t="n">
        <v>0</v>
      </c>
      <c r="Z50" s="138" t="n">
        <f aca="false">I50+J50+K50+L50</f>
        <v>-1376</v>
      </c>
      <c r="AA50" s="138" t="n">
        <f aca="false">SUM(C50:Y50)</f>
        <v>9918</v>
      </c>
    </row>
    <row r="51" customFormat="false" ht="12.75" hidden="false" customHeight="false" outlineLevel="0" collapsed="false">
      <c r="A51" s="134" t="s">
        <v>105</v>
      </c>
      <c r="B51" s="145" t="n">
        <v>2013</v>
      </c>
      <c r="C51" s="146" t="n">
        <v>197</v>
      </c>
      <c r="D51" s="146" t="n">
        <v>2985</v>
      </c>
      <c r="E51" s="146" t="n">
        <v>0</v>
      </c>
      <c r="F51" s="146" t="n">
        <v>0</v>
      </c>
      <c r="G51" s="146" t="n">
        <v>0</v>
      </c>
      <c r="H51" s="146" t="n">
        <v>0</v>
      </c>
      <c r="I51" s="146" t="n">
        <v>-22</v>
      </c>
      <c r="J51" s="146" t="n">
        <v>-842</v>
      </c>
      <c r="K51" s="146" t="n">
        <v>0</v>
      </c>
      <c r="L51" s="146" t="n">
        <v>91</v>
      </c>
      <c r="M51" s="146" t="n">
        <v>0</v>
      </c>
      <c r="N51" s="146" t="n">
        <v>608</v>
      </c>
      <c r="O51" s="146" t="n">
        <v>0</v>
      </c>
      <c r="P51" s="146" t="n">
        <v>0</v>
      </c>
      <c r="Q51" s="146" t="n">
        <v>-699</v>
      </c>
      <c r="R51" s="146" t="n">
        <v>5030</v>
      </c>
      <c r="S51" s="146" t="n">
        <v>0</v>
      </c>
      <c r="T51" s="146" t="n">
        <v>13</v>
      </c>
      <c r="U51" s="146" t="n">
        <v>519</v>
      </c>
      <c r="V51" s="146" t="n">
        <v>0</v>
      </c>
      <c r="W51" s="146" t="n">
        <v>79</v>
      </c>
      <c r="X51" s="146" t="n">
        <v>0</v>
      </c>
      <c r="Y51" s="146" t="n">
        <v>0</v>
      </c>
      <c r="Z51" s="138" t="n">
        <f aca="false">I51+J51+K51+L51</f>
        <v>-773</v>
      </c>
      <c r="AA51" s="138" t="n">
        <f aca="false">SUM(C51:Y51)</f>
        <v>7959</v>
      </c>
    </row>
    <row r="52" customFormat="false" ht="12.75" hidden="false" customHeight="false" outlineLevel="0" collapsed="false">
      <c r="A52" s="134" t="s">
        <v>105</v>
      </c>
      <c r="B52" s="145" t="n">
        <v>2014</v>
      </c>
      <c r="C52" s="141" t="n">
        <v>225</v>
      </c>
      <c r="D52" s="141" t="n">
        <v>3468</v>
      </c>
      <c r="E52" s="141" t="n">
        <v>0</v>
      </c>
      <c r="F52" s="141" t="n">
        <v>0</v>
      </c>
      <c r="G52" s="141" t="n">
        <v>0</v>
      </c>
      <c r="H52" s="141" t="n">
        <v>0</v>
      </c>
      <c r="I52" s="141" t="n">
        <v>57</v>
      </c>
      <c r="J52" s="141" t="n">
        <v>-2298</v>
      </c>
      <c r="K52" s="141" t="n">
        <v>0</v>
      </c>
      <c r="L52" s="141" t="n">
        <v>31</v>
      </c>
      <c r="M52" s="141" t="n">
        <v>0</v>
      </c>
      <c r="N52" s="141" t="n">
        <v>524</v>
      </c>
      <c r="O52" s="141" t="n">
        <v>0</v>
      </c>
      <c r="P52" s="141" t="n">
        <v>0</v>
      </c>
      <c r="Q52" s="141" t="n">
        <v>-1047</v>
      </c>
      <c r="R52" s="141" t="n">
        <v>8439</v>
      </c>
      <c r="S52" s="141" t="n">
        <v>0</v>
      </c>
      <c r="T52" s="141" t="n">
        <v>13</v>
      </c>
      <c r="U52" s="141" t="n">
        <v>460</v>
      </c>
      <c r="V52" s="141" t="n">
        <v>0</v>
      </c>
      <c r="W52" s="141" t="n">
        <v>83</v>
      </c>
      <c r="X52" s="141" t="n">
        <v>0</v>
      </c>
      <c r="Y52" s="141" t="n">
        <v>0</v>
      </c>
      <c r="Z52" s="138" t="n">
        <f aca="false">I52+J52+K52+L52</f>
        <v>-2210</v>
      </c>
      <c r="AA52" s="138" t="n">
        <f aca="false">SUM(C52:Y52)</f>
        <v>9955</v>
      </c>
    </row>
    <row r="53" customFormat="false" ht="12.75" hidden="false" customHeight="false" outlineLevel="0" collapsed="false">
      <c r="A53" s="134" t="s">
        <v>105</v>
      </c>
      <c r="B53" s="145" t="n">
        <v>2015</v>
      </c>
      <c r="C53" s="141" t="n">
        <v>178</v>
      </c>
      <c r="D53" s="141" t="n">
        <v>5763</v>
      </c>
      <c r="E53" s="141" t="n">
        <v>0</v>
      </c>
      <c r="F53" s="141" t="n">
        <v>0</v>
      </c>
      <c r="G53" s="141" t="n">
        <v>0</v>
      </c>
      <c r="H53" s="141" t="n">
        <v>0</v>
      </c>
      <c r="I53" s="141" t="n">
        <v>167</v>
      </c>
      <c r="J53" s="141" t="n">
        <v>-1383</v>
      </c>
      <c r="K53" s="141" t="n">
        <v>0</v>
      </c>
      <c r="L53" s="141" t="n">
        <v>28</v>
      </c>
      <c r="M53" s="141" t="n">
        <v>0</v>
      </c>
      <c r="N53" s="141" t="n">
        <v>3437</v>
      </c>
      <c r="O53" s="141" t="n">
        <v>0</v>
      </c>
      <c r="P53" s="141" t="n">
        <v>0</v>
      </c>
      <c r="Q53" s="141" t="n">
        <v>164</v>
      </c>
      <c r="R53" s="141" t="n">
        <v>5390</v>
      </c>
      <c r="S53" s="141" t="n">
        <v>0</v>
      </c>
      <c r="T53" s="141" t="n">
        <v>14</v>
      </c>
      <c r="U53" s="141" t="n">
        <v>506</v>
      </c>
      <c r="V53" s="141" t="n">
        <v>0</v>
      </c>
      <c r="W53" s="141" t="n">
        <v>86</v>
      </c>
      <c r="X53" s="141" t="n">
        <v>0</v>
      </c>
      <c r="Y53" s="141" t="n">
        <v>0</v>
      </c>
      <c r="Z53" s="138" t="n">
        <f aca="false">I53+J53+K53+L53</f>
        <v>-1188</v>
      </c>
      <c r="AA53" s="138" t="n">
        <f aca="false">SUM(C53:Y53)</f>
        <v>14350</v>
      </c>
    </row>
    <row r="54" customFormat="false" ht="12.75" hidden="false" customHeight="false" outlineLevel="0" collapsed="false">
      <c r="A54" s="134" t="s">
        <v>105</v>
      </c>
      <c r="B54" s="145" t="n">
        <v>2016</v>
      </c>
      <c r="C54" s="141" t="n">
        <v>183</v>
      </c>
      <c r="D54" s="141" t="n">
        <v>6513</v>
      </c>
      <c r="E54" s="141" t="n">
        <v>0</v>
      </c>
      <c r="F54" s="141" t="n">
        <v>0</v>
      </c>
      <c r="G54" s="141" t="n">
        <v>0</v>
      </c>
      <c r="H54" s="141" t="n">
        <v>0</v>
      </c>
      <c r="I54" s="141" t="n">
        <v>148</v>
      </c>
      <c r="J54" s="141" t="n">
        <v>-283</v>
      </c>
      <c r="K54" s="141" t="n">
        <v>0</v>
      </c>
      <c r="L54" s="141" t="n">
        <v>43</v>
      </c>
      <c r="M54" s="141" t="n">
        <v>0</v>
      </c>
      <c r="N54" s="141" t="n">
        <v>3803</v>
      </c>
      <c r="O54" s="141" t="n">
        <v>0</v>
      </c>
      <c r="P54" s="141" t="n">
        <v>0</v>
      </c>
      <c r="Q54" s="141" t="n">
        <v>1617</v>
      </c>
      <c r="R54" s="141" t="n">
        <v>5702</v>
      </c>
      <c r="S54" s="141" t="n">
        <v>0</v>
      </c>
      <c r="T54" s="141" t="n">
        <v>15</v>
      </c>
      <c r="U54" s="141" t="n">
        <v>539</v>
      </c>
      <c r="V54" s="141" t="n">
        <v>0</v>
      </c>
      <c r="W54" s="141" t="n">
        <v>82</v>
      </c>
      <c r="X54" s="141" t="n">
        <v>0</v>
      </c>
      <c r="Y54" s="141" t="n">
        <v>0</v>
      </c>
      <c r="Z54" s="138" t="n">
        <f aca="false">I54+J54+K54+L54</f>
        <v>-92</v>
      </c>
      <c r="AA54" s="138" t="n">
        <f aca="false">SUM(C54:Y54)</f>
        <v>18362</v>
      </c>
    </row>
    <row r="55" customFormat="false" ht="12.75" hidden="false" customHeight="false" outlineLevel="0" collapsed="false">
      <c r="A55" s="134" t="s">
        <v>105</v>
      </c>
      <c r="B55" s="145" t="n">
        <v>2017</v>
      </c>
      <c r="C55" s="146" t="n">
        <v>157</v>
      </c>
      <c r="D55" s="146" t="n">
        <v>6391</v>
      </c>
      <c r="E55" s="146" t="n">
        <v>0</v>
      </c>
      <c r="F55" s="146" t="n">
        <v>0</v>
      </c>
      <c r="G55" s="146" t="n">
        <v>0</v>
      </c>
      <c r="H55" s="146" t="n">
        <v>0</v>
      </c>
      <c r="I55" s="146" t="n">
        <v>101</v>
      </c>
      <c r="J55" s="146" t="n">
        <v>-198</v>
      </c>
      <c r="K55" s="146" t="n">
        <v>0</v>
      </c>
      <c r="L55" s="146" t="n">
        <v>53</v>
      </c>
      <c r="M55" s="146" t="n">
        <v>0</v>
      </c>
      <c r="N55" s="146" t="n">
        <v>6979</v>
      </c>
      <c r="O55" s="146" t="n">
        <v>0</v>
      </c>
      <c r="P55" s="146" t="n">
        <v>0</v>
      </c>
      <c r="Q55" s="146" t="n">
        <v>2305</v>
      </c>
      <c r="R55" s="146" t="n">
        <v>4621</v>
      </c>
      <c r="S55" s="146" t="n">
        <v>0</v>
      </c>
      <c r="T55" s="146" t="n">
        <v>16</v>
      </c>
      <c r="U55" s="146" t="n">
        <v>572</v>
      </c>
      <c r="V55" s="146" t="n">
        <v>0</v>
      </c>
      <c r="W55" s="146" t="n">
        <v>71</v>
      </c>
      <c r="X55" s="146" t="n">
        <v>0</v>
      </c>
      <c r="Y55" s="146" t="n">
        <v>0</v>
      </c>
      <c r="Z55" s="138" t="n">
        <f aca="false">I55+J55+K55+L55</f>
        <v>-44</v>
      </c>
      <c r="AA55" s="138" t="n">
        <f aca="false">SUM(C55:Y55)</f>
        <v>21068</v>
      </c>
    </row>
    <row r="56" customFormat="false" ht="12.8" hidden="false" customHeight="false" outlineLevel="0" collapsed="false">
      <c r="A56" s="134" t="s">
        <v>105</v>
      </c>
      <c r="B56" s="145" t="n">
        <v>2018</v>
      </c>
      <c r="C56" s="146" t="n">
        <v>178</v>
      </c>
      <c r="D56" s="146" t="n">
        <v>6564</v>
      </c>
      <c r="E56" s="146" t="n">
        <v>0</v>
      </c>
      <c r="F56" s="146" t="n">
        <v>0</v>
      </c>
      <c r="G56" s="146" t="n">
        <v>0</v>
      </c>
      <c r="H56" s="146" t="n">
        <v>0</v>
      </c>
      <c r="I56" s="146" t="n">
        <v>109</v>
      </c>
      <c r="J56" s="146" t="n">
        <v>747</v>
      </c>
      <c r="K56" s="146" t="n">
        <v>0</v>
      </c>
      <c r="L56" s="146" t="n">
        <v>47</v>
      </c>
      <c r="M56" s="146" t="n">
        <v>0</v>
      </c>
      <c r="N56" s="146" t="n">
        <v>9442</v>
      </c>
      <c r="O56" s="146" t="n">
        <v>0</v>
      </c>
      <c r="P56" s="146" t="n">
        <v>0</v>
      </c>
      <c r="Q56" s="146" t="n">
        <v>2960</v>
      </c>
      <c r="R56" s="146" t="n">
        <v>6613</v>
      </c>
      <c r="S56" s="146" t="n">
        <v>0</v>
      </c>
      <c r="T56" s="146" t="n">
        <v>17</v>
      </c>
      <c r="U56" s="146" t="n">
        <v>444</v>
      </c>
      <c r="V56" s="146" t="n">
        <v>0</v>
      </c>
      <c r="W56" s="146" t="n">
        <v>108</v>
      </c>
      <c r="X56" s="146" t="n">
        <v>0</v>
      </c>
      <c r="Y56" s="146" t="n">
        <v>0</v>
      </c>
      <c r="Z56" s="138" t="n">
        <v>904</v>
      </c>
      <c r="AA56" s="138" t="n">
        <v>27238</v>
      </c>
    </row>
    <row r="57" customFormat="false" ht="12.8" hidden="false" customHeight="false" outlineLevel="0" collapsed="false">
      <c r="A57" s="134" t="s">
        <v>105</v>
      </c>
      <c r="B57" s="145" t="n">
        <v>2019</v>
      </c>
      <c r="C57" s="140" t="n">
        <v>111</v>
      </c>
      <c r="D57" s="140" t="n">
        <v>6509</v>
      </c>
      <c r="E57" s="140" t="n">
        <v>0</v>
      </c>
      <c r="F57" s="140" t="n">
        <v>0</v>
      </c>
      <c r="G57" s="140" t="n">
        <v>0</v>
      </c>
      <c r="H57" s="140" t="n">
        <v>0</v>
      </c>
      <c r="I57" s="140" t="n">
        <v>147</v>
      </c>
      <c r="J57" s="140" t="n">
        <v>64</v>
      </c>
      <c r="K57" s="140" t="n">
        <v>0</v>
      </c>
      <c r="L57" s="140" t="n">
        <v>49</v>
      </c>
      <c r="M57" s="140" t="n">
        <v>0</v>
      </c>
      <c r="N57" s="140" t="n">
        <v>8274</v>
      </c>
      <c r="O57" s="140" t="n">
        <v>0</v>
      </c>
      <c r="P57" s="140" t="n">
        <v>0</v>
      </c>
      <c r="Q57" s="140" t="n">
        <v>2675</v>
      </c>
      <c r="R57" s="140" t="n">
        <v>3348</v>
      </c>
      <c r="S57" s="140" t="n">
        <v>0</v>
      </c>
      <c r="T57" s="140" t="n">
        <v>18</v>
      </c>
      <c r="U57" s="140" t="n">
        <v>464</v>
      </c>
      <c r="V57" s="140" t="n">
        <v>0</v>
      </c>
      <c r="W57" s="140" t="n">
        <v>141</v>
      </c>
      <c r="X57" s="140" t="n">
        <v>0</v>
      </c>
      <c r="Y57" s="140" t="n">
        <v>0</v>
      </c>
      <c r="Z57" s="138" t="n">
        <v>268</v>
      </c>
      <c r="AA57" s="138" t="n">
        <v>21816</v>
      </c>
    </row>
    <row r="58" customFormat="false" ht="12.8" hidden="false" customHeight="false" outlineLevel="0" collapsed="false">
      <c r="A58" s="134" t="s">
        <v>105</v>
      </c>
      <c r="B58" s="145" t="n">
        <v>2020</v>
      </c>
      <c r="C58" s="140" t="n">
        <v>81</v>
      </c>
      <c r="D58" s="140" t="n">
        <v>6025</v>
      </c>
      <c r="E58" s="140" t="n">
        <v>0</v>
      </c>
      <c r="F58" s="140" t="n">
        <v>0</v>
      </c>
      <c r="G58" s="140" t="n">
        <v>0</v>
      </c>
      <c r="H58" s="140" t="n">
        <v>0</v>
      </c>
      <c r="I58" s="140" t="n">
        <v>166</v>
      </c>
      <c r="J58" s="140" t="n">
        <v>-1056</v>
      </c>
      <c r="K58" s="140" t="n">
        <v>11</v>
      </c>
      <c r="L58" s="140" t="n">
        <v>51</v>
      </c>
      <c r="M58" s="140" t="n">
        <v>0</v>
      </c>
      <c r="N58" s="140" t="n">
        <v>3150</v>
      </c>
      <c r="O58" s="140" t="n">
        <v>0</v>
      </c>
      <c r="P58" s="140" t="n">
        <v>0</v>
      </c>
      <c r="Q58" s="140" t="n">
        <v>2075</v>
      </c>
      <c r="R58" s="140" t="n">
        <v>3470</v>
      </c>
      <c r="S58" s="140" t="n">
        <v>0</v>
      </c>
      <c r="T58" s="140" t="n">
        <v>20</v>
      </c>
      <c r="U58" s="140" t="n">
        <v>518</v>
      </c>
      <c r="V58" s="140" t="n">
        <v>0</v>
      </c>
      <c r="W58" s="140" t="n">
        <v>110</v>
      </c>
      <c r="X58" s="140" t="n">
        <v>0</v>
      </c>
      <c r="Y58" s="140" t="n">
        <v>0</v>
      </c>
      <c r="Z58" s="138" t="n">
        <v>168</v>
      </c>
      <c r="AA58" s="138" t="n">
        <v>17576</v>
      </c>
    </row>
    <row r="59" customFormat="false" ht="12.8" hidden="false" customHeight="false" outlineLevel="0" collapsed="false">
      <c r="A59" s="134" t="s">
        <v>105</v>
      </c>
      <c r="B59" s="145" t="n">
        <v>2021</v>
      </c>
      <c r="C59" s="140" t="n">
        <v>115</v>
      </c>
      <c r="D59" s="140" t="n">
        <v>5163</v>
      </c>
      <c r="E59" s="140" t="n">
        <v>0</v>
      </c>
      <c r="F59" s="140" t="n">
        <v>0</v>
      </c>
      <c r="G59" s="140" t="n">
        <v>0</v>
      </c>
      <c r="H59" s="140" t="n">
        <v>0</v>
      </c>
      <c r="I59" s="140" t="n">
        <v>34</v>
      </c>
      <c r="J59" s="140" t="n">
        <v>-470</v>
      </c>
      <c r="K59" s="140" t="n">
        <v>0</v>
      </c>
      <c r="L59" s="140" t="n">
        <v>56</v>
      </c>
      <c r="M59" s="140" t="n">
        <v>0</v>
      </c>
      <c r="N59" s="140" t="n">
        <v>2164</v>
      </c>
      <c r="O59" s="140" t="n">
        <v>0</v>
      </c>
      <c r="P59" s="140" t="n">
        <v>0</v>
      </c>
      <c r="Q59" s="140" t="n">
        <v>1241</v>
      </c>
      <c r="R59" s="140" t="n">
        <v>5155</v>
      </c>
      <c r="S59" s="140" t="n">
        <v>0</v>
      </c>
      <c r="T59" s="140" t="n">
        <v>21</v>
      </c>
      <c r="U59" s="140" t="n">
        <v>560</v>
      </c>
      <c r="V59" s="140" t="n">
        <v>0</v>
      </c>
      <c r="W59" s="140" t="n">
        <v>83</v>
      </c>
      <c r="X59" s="140" t="n">
        <v>0</v>
      </c>
      <c r="Y59" s="140" t="n">
        <v>0</v>
      </c>
      <c r="Z59" s="138" t="n">
        <f aca="false">I59+J59+K59+L59</f>
        <v>-380</v>
      </c>
      <c r="AA59" s="138" t="n">
        <f aca="false">SUM(C59:Y59)</f>
        <v>14122</v>
      </c>
    </row>
    <row r="60" customFormat="false" ht="12.8" hidden="false" customHeight="false" outlineLevel="0" collapsed="false">
      <c r="A60" s="134" t="s">
        <v>105</v>
      </c>
      <c r="B60" s="145" t="n">
        <v>2022</v>
      </c>
      <c r="C60" s="143" t="n">
        <v>132</v>
      </c>
      <c r="D60" s="143" t="n">
        <v>3463</v>
      </c>
      <c r="E60" s="143" t="n">
        <v>0</v>
      </c>
      <c r="F60" s="143" t="n">
        <v>0</v>
      </c>
      <c r="G60" s="143" t="n">
        <v>0</v>
      </c>
      <c r="H60" s="143" t="n">
        <v>0</v>
      </c>
      <c r="I60" s="143" t="n">
        <v>37</v>
      </c>
      <c r="J60" s="143" t="n">
        <v>-502</v>
      </c>
      <c r="K60" s="143" t="n">
        <v>0</v>
      </c>
      <c r="L60" s="143" t="n">
        <v>62</v>
      </c>
      <c r="M60" s="143" t="n">
        <v>0</v>
      </c>
      <c r="N60" s="143" t="n">
        <v>927</v>
      </c>
      <c r="O60" s="143" t="n">
        <v>0</v>
      </c>
      <c r="P60" s="143" t="n">
        <v>0</v>
      </c>
      <c r="Q60" s="143" t="n">
        <v>155</v>
      </c>
      <c r="R60" s="143" t="n">
        <v>4454</v>
      </c>
      <c r="S60" s="143" t="n">
        <v>0</v>
      </c>
      <c r="T60" s="143" t="n">
        <v>22</v>
      </c>
      <c r="U60" s="143" t="n">
        <v>579</v>
      </c>
      <c r="V60" s="143" t="n">
        <v>0</v>
      </c>
      <c r="W60" s="143" t="n">
        <v>67</v>
      </c>
      <c r="X60" s="143" t="n">
        <v>0</v>
      </c>
      <c r="Y60" s="143" t="n">
        <v>0</v>
      </c>
      <c r="Z60" s="138" t="n">
        <f aca="false">I60+J60+K60+L60</f>
        <v>-403</v>
      </c>
      <c r="AA60" s="138" t="n">
        <f aca="false">SUM(C60:Y60)</f>
        <v>9396</v>
      </c>
    </row>
    <row r="61" customFormat="false" ht="12.75" hidden="false" customHeight="false" outlineLevel="0" collapsed="false">
      <c r="A61" s="134" t="s">
        <v>105</v>
      </c>
      <c r="B61" s="145" t="n">
        <v>2023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38" t="n">
        <f aca="false">I61+J61+K61+L61</f>
        <v>0</v>
      </c>
      <c r="AA61" s="138" t="n">
        <f aca="false">SUM(C61:Y61)</f>
        <v>0</v>
      </c>
    </row>
    <row r="62" customFormat="false" ht="12.75" hidden="false" customHeight="false" outlineLevel="0" collapsed="false">
      <c r="A62" s="134" t="s">
        <v>105</v>
      </c>
      <c r="B62" s="145" t="n">
        <v>2024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38" t="n">
        <f aca="false">I62+J62+K62+L62</f>
        <v>0</v>
      </c>
      <c r="AA62" s="138" t="n">
        <f aca="false">SUM(C62:Y62)</f>
        <v>0</v>
      </c>
    </row>
    <row r="63" customFormat="false" ht="12.75" hidden="false" customHeight="false" outlineLevel="0" collapsed="false">
      <c r="A63" s="134" t="s">
        <v>105</v>
      </c>
      <c r="B63" s="145" t="n">
        <v>2025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38" t="n">
        <f aca="false">I63+J63+K63+L63</f>
        <v>0</v>
      </c>
      <c r="AA63" s="138" t="n">
        <f aca="false">SUM(C63:Y63)</f>
        <v>0</v>
      </c>
    </row>
    <row r="64" customFormat="false" ht="12.75" hidden="false" customHeight="false" outlineLevel="0" collapsed="false"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</row>
    <row r="65" customFormat="false" ht="12.75" hidden="false" customHeight="false" outlineLevel="0" collapsed="false"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</row>
    <row r="66" customFormat="false" ht="12.75" hidden="false" customHeight="false" outlineLevel="0" collapsed="false"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</row>
    <row r="67" customFormat="false" ht="12.75" hidden="false" customHeight="true" outlineLevel="0" collapsed="false">
      <c r="B67" s="133" t="s">
        <v>106</v>
      </c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</row>
    <row r="68" customFormat="false" ht="38.25" hidden="false" customHeight="false" outlineLevel="0" collapsed="false">
      <c r="B68" s="131" t="s">
        <v>79</v>
      </c>
      <c r="C68" s="131" t="s">
        <v>36</v>
      </c>
      <c r="D68" s="131" t="s">
        <v>80</v>
      </c>
      <c r="E68" s="131" t="s">
        <v>81</v>
      </c>
      <c r="F68" s="131" t="s">
        <v>82</v>
      </c>
      <c r="G68" s="131" t="s">
        <v>83</v>
      </c>
      <c r="H68" s="131" t="s">
        <v>35</v>
      </c>
      <c r="I68" s="131" t="s">
        <v>84</v>
      </c>
      <c r="J68" s="131" t="s">
        <v>85</v>
      </c>
      <c r="K68" s="131" t="s">
        <v>86</v>
      </c>
      <c r="L68" s="131" t="s">
        <v>87</v>
      </c>
      <c r="M68" s="131" t="s">
        <v>88</v>
      </c>
      <c r="N68" s="131" t="s">
        <v>89</v>
      </c>
      <c r="O68" s="131" t="s">
        <v>90</v>
      </c>
      <c r="P68" s="131" t="s">
        <v>91</v>
      </c>
      <c r="Q68" s="131" t="s">
        <v>92</v>
      </c>
      <c r="R68" s="131" t="s">
        <v>37</v>
      </c>
      <c r="S68" s="131" t="s">
        <v>93</v>
      </c>
      <c r="T68" s="131" t="s">
        <v>94</v>
      </c>
      <c r="U68" s="131" t="s">
        <v>95</v>
      </c>
      <c r="V68" s="131" t="s">
        <v>96</v>
      </c>
      <c r="W68" s="131" t="s">
        <v>97</v>
      </c>
      <c r="X68" s="131" t="s">
        <v>98</v>
      </c>
      <c r="Y68" s="131" t="s">
        <v>99</v>
      </c>
      <c r="Z68" s="135" t="s">
        <v>100</v>
      </c>
      <c r="AA68" s="131" t="s">
        <v>101</v>
      </c>
    </row>
    <row r="69" customFormat="false" ht="12.75" hidden="false" customHeight="false" outlineLevel="0" collapsed="false">
      <c r="A69" s="134" t="s">
        <v>107</v>
      </c>
      <c r="B69" s="136" t="n">
        <v>2000</v>
      </c>
      <c r="C69" s="148" t="n">
        <v>196</v>
      </c>
      <c r="D69" s="148" t="n">
        <v>3568</v>
      </c>
      <c r="E69" s="148" t="n">
        <v>2912</v>
      </c>
      <c r="F69" s="148" t="n">
        <v>1153</v>
      </c>
      <c r="G69" s="148" t="n">
        <v>74876</v>
      </c>
      <c r="H69" s="148" t="n">
        <v>1156</v>
      </c>
      <c r="I69" s="148" t="n">
        <v>10260</v>
      </c>
      <c r="J69" s="148" t="n">
        <v>30831</v>
      </c>
      <c r="K69" s="148" t="n">
        <v>25316</v>
      </c>
      <c r="L69" s="148" t="n">
        <v>1926</v>
      </c>
      <c r="M69" s="148" t="n">
        <v>14585</v>
      </c>
      <c r="N69" s="148" t="n">
        <v>0</v>
      </c>
      <c r="O69" s="148" t="n">
        <v>5179</v>
      </c>
      <c r="P69" s="148" t="n">
        <v>3125</v>
      </c>
      <c r="Q69" s="148" t="n">
        <v>792</v>
      </c>
      <c r="R69" s="148" t="n">
        <v>982</v>
      </c>
      <c r="S69" s="148" t="n">
        <v>1601</v>
      </c>
      <c r="T69" s="148" t="n">
        <v>0</v>
      </c>
      <c r="U69" s="148" t="n">
        <v>0</v>
      </c>
      <c r="V69" s="148" t="n">
        <v>3848</v>
      </c>
      <c r="W69" s="148" t="n">
        <v>989</v>
      </c>
      <c r="X69" s="148" t="n">
        <v>505</v>
      </c>
      <c r="Y69" s="148" t="n">
        <v>220</v>
      </c>
      <c r="Z69" s="138" t="n">
        <f aca="false">I69+J69+K69+L69</f>
        <v>68333</v>
      </c>
      <c r="AA69" s="138" t="n">
        <f aca="false">SUM(C69:Y69)</f>
        <v>184020</v>
      </c>
    </row>
    <row r="70" customFormat="false" ht="12.75" hidden="false" customHeight="false" outlineLevel="0" collapsed="false">
      <c r="A70" s="134" t="s">
        <v>107</v>
      </c>
      <c r="B70" s="136" t="n">
        <v>2001</v>
      </c>
      <c r="C70" s="148" t="n">
        <v>341</v>
      </c>
      <c r="D70" s="148" t="n">
        <v>3075</v>
      </c>
      <c r="E70" s="148" t="n">
        <v>3099</v>
      </c>
      <c r="F70" s="148" t="n">
        <v>1221</v>
      </c>
      <c r="G70" s="148" t="n">
        <v>78287</v>
      </c>
      <c r="H70" s="148" t="n">
        <v>1676</v>
      </c>
      <c r="I70" s="148" t="n">
        <v>11690</v>
      </c>
      <c r="J70" s="148" t="n">
        <v>41325</v>
      </c>
      <c r="K70" s="148" t="n">
        <v>24322</v>
      </c>
      <c r="L70" s="148" t="n">
        <v>2008</v>
      </c>
      <c r="M70" s="148" t="n">
        <v>27908</v>
      </c>
      <c r="N70" s="148" t="n">
        <v>0</v>
      </c>
      <c r="O70" s="148" t="n">
        <v>6175</v>
      </c>
      <c r="P70" s="148" t="n">
        <v>3216</v>
      </c>
      <c r="Q70" s="148" t="n">
        <v>873</v>
      </c>
      <c r="R70" s="148" t="n">
        <v>641</v>
      </c>
      <c r="S70" s="148" t="n">
        <v>1594</v>
      </c>
      <c r="T70" s="148" t="n">
        <v>0</v>
      </c>
      <c r="U70" s="148" t="n">
        <v>0</v>
      </c>
      <c r="V70" s="148" t="n">
        <v>3996</v>
      </c>
      <c r="W70" s="148" t="n">
        <v>828</v>
      </c>
      <c r="X70" s="148" t="n">
        <v>350</v>
      </c>
      <c r="Y70" s="148" t="n">
        <v>246</v>
      </c>
      <c r="Z70" s="138" t="n">
        <f aca="false">I70+J70+K70+L70</f>
        <v>79345</v>
      </c>
      <c r="AA70" s="138" t="n">
        <f aca="false">SUM(C70:Y70)</f>
        <v>212871</v>
      </c>
    </row>
    <row r="71" customFormat="false" ht="12.75" hidden="false" customHeight="false" outlineLevel="0" collapsed="false">
      <c r="A71" s="134" t="s">
        <v>107</v>
      </c>
      <c r="B71" s="136" t="n">
        <v>2002</v>
      </c>
      <c r="C71" s="148" t="n">
        <v>351</v>
      </c>
      <c r="D71" s="148" t="n">
        <v>1842</v>
      </c>
      <c r="E71" s="148" t="n">
        <v>3226</v>
      </c>
      <c r="F71" s="148" t="n">
        <v>1272</v>
      </c>
      <c r="G71" s="148" t="n">
        <v>74134</v>
      </c>
      <c r="H71" s="148" t="n">
        <v>1936</v>
      </c>
      <c r="I71" s="148" t="n">
        <v>10120</v>
      </c>
      <c r="J71" s="148" t="n">
        <v>21718</v>
      </c>
      <c r="K71" s="148" t="n">
        <v>26247</v>
      </c>
      <c r="L71" s="148" t="n">
        <v>1835</v>
      </c>
      <c r="M71" s="148" t="n">
        <v>19914</v>
      </c>
      <c r="N71" s="148" t="n">
        <v>0</v>
      </c>
      <c r="O71" s="148" t="n">
        <v>5193</v>
      </c>
      <c r="P71" s="148" t="n">
        <v>3296</v>
      </c>
      <c r="Q71" s="148" t="n">
        <v>695</v>
      </c>
      <c r="R71" s="148" t="n">
        <v>1282</v>
      </c>
      <c r="S71" s="148" t="n">
        <v>1748</v>
      </c>
      <c r="T71" s="148" t="n">
        <v>0</v>
      </c>
      <c r="U71" s="148" t="n">
        <v>0</v>
      </c>
      <c r="V71" s="148" t="n">
        <v>4129</v>
      </c>
      <c r="W71" s="148" t="n">
        <v>896</v>
      </c>
      <c r="X71" s="148" t="n">
        <v>320</v>
      </c>
      <c r="Y71" s="148" t="n">
        <v>284</v>
      </c>
      <c r="Z71" s="138" t="n">
        <f aca="false">I71+J71+K71+L71</f>
        <v>59920</v>
      </c>
      <c r="AA71" s="138" t="n">
        <f aca="false">SUM(C71:Y71)</f>
        <v>180438</v>
      </c>
    </row>
    <row r="72" customFormat="false" ht="12.75" hidden="false" customHeight="false" outlineLevel="0" collapsed="false">
      <c r="A72" s="134" t="s">
        <v>107</v>
      </c>
      <c r="B72" s="136" t="n">
        <v>2003</v>
      </c>
      <c r="C72" s="148" t="n">
        <v>507</v>
      </c>
      <c r="D72" s="148" t="n">
        <v>777</v>
      </c>
      <c r="E72" s="148" t="n">
        <v>3338</v>
      </c>
      <c r="F72" s="148" t="n">
        <v>1391</v>
      </c>
      <c r="G72" s="148" t="n">
        <v>81210</v>
      </c>
      <c r="H72" s="148" t="n">
        <v>1402</v>
      </c>
      <c r="I72" s="148" t="n">
        <v>17979</v>
      </c>
      <c r="J72" s="148" t="n">
        <v>27271</v>
      </c>
      <c r="K72" s="148" t="n">
        <v>27709</v>
      </c>
      <c r="L72" s="148" t="n">
        <v>2559</v>
      </c>
      <c r="M72" s="148" t="n">
        <v>20684</v>
      </c>
      <c r="N72" s="148" t="n">
        <v>0</v>
      </c>
      <c r="O72" s="148" t="n">
        <v>6056</v>
      </c>
      <c r="P72" s="148" t="n">
        <v>3419</v>
      </c>
      <c r="Q72" s="148" t="n">
        <v>500</v>
      </c>
      <c r="R72" s="148" t="n">
        <v>1347</v>
      </c>
      <c r="S72" s="148" t="n">
        <v>1759</v>
      </c>
      <c r="T72" s="148" t="n">
        <v>0</v>
      </c>
      <c r="U72" s="148" t="n">
        <v>0</v>
      </c>
      <c r="V72" s="148" t="n">
        <v>4437</v>
      </c>
      <c r="W72" s="148" t="n">
        <v>881</v>
      </c>
      <c r="X72" s="148" t="n">
        <v>455</v>
      </c>
      <c r="Y72" s="148" t="n">
        <v>483</v>
      </c>
      <c r="Z72" s="138" t="n">
        <f aca="false">I72+J72+K72+L72</f>
        <v>75518</v>
      </c>
      <c r="AA72" s="138" t="n">
        <f aca="false">SUM(C72:Y72)</f>
        <v>204164</v>
      </c>
    </row>
    <row r="73" customFormat="false" ht="12.75" hidden="false" customHeight="false" outlineLevel="0" collapsed="false">
      <c r="A73" s="134" t="s">
        <v>107</v>
      </c>
      <c r="B73" s="136" t="n">
        <v>2004</v>
      </c>
      <c r="C73" s="148" t="n">
        <v>431</v>
      </c>
      <c r="D73" s="148" t="n">
        <v>1278</v>
      </c>
      <c r="E73" s="148" t="n">
        <v>3333</v>
      </c>
      <c r="F73" s="148" t="n">
        <v>1479</v>
      </c>
      <c r="G73" s="148" t="n">
        <v>85199</v>
      </c>
      <c r="H73" s="148" t="n">
        <v>1446</v>
      </c>
      <c r="I73" s="148" t="n">
        <v>13809</v>
      </c>
      <c r="J73" s="148" t="n">
        <v>33956</v>
      </c>
      <c r="K73" s="148" t="n">
        <v>29155</v>
      </c>
      <c r="L73" s="148" t="n">
        <v>2382</v>
      </c>
      <c r="M73" s="148" t="n">
        <v>20898</v>
      </c>
      <c r="N73" s="148" t="n">
        <v>0</v>
      </c>
      <c r="O73" s="148" t="n">
        <v>6448</v>
      </c>
      <c r="P73" s="148" t="n">
        <v>3581</v>
      </c>
      <c r="Q73" s="148" t="n">
        <v>556</v>
      </c>
      <c r="R73" s="148" t="n">
        <v>1202</v>
      </c>
      <c r="S73" s="148" t="n">
        <v>1773</v>
      </c>
      <c r="T73" s="148" t="n">
        <v>0</v>
      </c>
      <c r="U73" s="148" t="n">
        <v>0</v>
      </c>
      <c r="V73" s="148" t="n">
        <v>4528</v>
      </c>
      <c r="W73" s="148" t="n">
        <v>776</v>
      </c>
      <c r="X73" s="148" t="n">
        <v>398</v>
      </c>
      <c r="Y73" s="148" t="n">
        <v>487</v>
      </c>
      <c r="Z73" s="138" t="n">
        <f aca="false">I73+J73+K73+L73</f>
        <v>79302</v>
      </c>
      <c r="AA73" s="138" t="n">
        <f aca="false">SUM(C73:Y73)</f>
        <v>213115</v>
      </c>
    </row>
    <row r="74" customFormat="false" ht="12.75" hidden="false" customHeight="false" outlineLevel="0" collapsed="false">
      <c r="A74" s="134" t="s">
        <v>107</v>
      </c>
      <c r="B74" s="136" t="n">
        <v>2005</v>
      </c>
      <c r="C74" s="148" t="n">
        <v>250</v>
      </c>
      <c r="D74" s="148" t="n">
        <v>2684</v>
      </c>
      <c r="E74" s="148" t="n">
        <v>3357</v>
      </c>
      <c r="F74" s="148" t="n">
        <v>1481</v>
      </c>
      <c r="G74" s="148" t="n">
        <v>78069</v>
      </c>
      <c r="H74" s="148" t="n">
        <v>1443</v>
      </c>
      <c r="I74" s="148" t="n">
        <v>10992</v>
      </c>
      <c r="J74" s="148" t="n">
        <v>39772</v>
      </c>
      <c r="K74" s="148" t="n">
        <v>29058</v>
      </c>
      <c r="L74" s="148" t="n">
        <v>2956</v>
      </c>
      <c r="M74" s="148" t="n">
        <v>20414</v>
      </c>
      <c r="N74" s="148" t="n">
        <v>0</v>
      </c>
      <c r="O74" s="148" t="n">
        <v>6596</v>
      </c>
      <c r="P74" s="148" t="n">
        <v>3744</v>
      </c>
      <c r="Q74" s="148" t="n">
        <v>702</v>
      </c>
      <c r="R74" s="148" t="n">
        <v>1372</v>
      </c>
      <c r="S74" s="148" t="n">
        <v>1709</v>
      </c>
      <c r="T74" s="148" t="n">
        <v>0</v>
      </c>
      <c r="U74" s="148" t="n">
        <v>0</v>
      </c>
      <c r="V74" s="148" t="n">
        <v>4650</v>
      </c>
      <c r="W74" s="148" t="n">
        <v>857</v>
      </c>
      <c r="X74" s="148" t="n">
        <v>352</v>
      </c>
      <c r="Y74" s="148" t="n">
        <v>421</v>
      </c>
      <c r="Z74" s="138" t="n">
        <f aca="false">I74+J74+K74+L74</f>
        <v>82778</v>
      </c>
      <c r="AA74" s="138" t="n">
        <f aca="false">SUM(C74:Y74)</f>
        <v>210879</v>
      </c>
    </row>
    <row r="75" customFormat="false" ht="12.75" hidden="false" customHeight="false" outlineLevel="0" collapsed="false">
      <c r="A75" s="134" t="s">
        <v>107</v>
      </c>
      <c r="B75" s="136" t="n">
        <v>2006</v>
      </c>
      <c r="C75" s="148" t="n">
        <v>125</v>
      </c>
      <c r="D75" s="148" t="n">
        <v>3517</v>
      </c>
      <c r="E75" s="148" t="n">
        <v>3335</v>
      </c>
      <c r="F75" s="148" t="n">
        <v>1422</v>
      </c>
      <c r="G75" s="148" t="n">
        <v>73700</v>
      </c>
      <c r="H75" s="148" t="n">
        <v>1366</v>
      </c>
      <c r="I75" s="148" t="n">
        <v>8934</v>
      </c>
      <c r="J75" s="148" t="n">
        <v>37580</v>
      </c>
      <c r="K75" s="148" t="n">
        <v>26657</v>
      </c>
      <c r="L75" s="148" t="n">
        <v>2419</v>
      </c>
      <c r="M75" s="148" t="n">
        <v>19564</v>
      </c>
      <c r="N75" s="148" t="n">
        <v>0</v>
      </c>
      <c r="O75" s="148" t="n">
        <v>6099</v>
      </c>
      <c r="P75" s="148" t="n">
        <v>3845</v>
      </c>
      <c r="Q75" s="148" t="n">
        <v>1028</v>
      </c>
      <c r="R75" s="148" t="n">
        <v>1040</v>
      </c>
      <c r="S75" s="148" t="n">
        <v>1647</v>
      </c>
      <c r="T75" s="148" t="n">
        <v>0</v>
      </c>
      <c r="U75" s="148" t="n">
        <v>0</v>
      </c>
      <c r="V75" s="148" t="n">
        <v>4624</v>
      </c>
      <c r="W75" s="148" t="n">
        <v>810</v>
      </c>
      <c r="X75" s="148" t="n">
        <v>326</v>
      </c>
      <c r="Y75" s="148" t="n">
        <v>374</v>
      </c>
      <c r="Z75" s="138" t="n">
        <f aca="false">I75+J75+K75+L75</f>
        <v>75590</v>
      </c>
      <c r="AA75" s="138" t="n">
        <f aca="false">SUM(C75:Y75)</f>
        <v>198412</v>
      </c>
    </row>
    <row r="76" customFormat="false" ht="12.75" hidden="false" customHeight="false" outlineLevel="0" collapsed="false">
      <c r="A76" s="134" t="s">
        <v>107</v>
      </c>
      <c r="B76" s="136" t="n">
        <v>2007</v>
      </c>
      <c r="C76" s="148" t="n">
        <v>112</v>
      </c>
      <c r="D76" s="148" t="n">
        <v>4862</v>
      </c>
      <c r="E76" s="148" t="n">
        <v>3313</v>
      </c>
      <c r="F76" s="148" t="n">
        <v>1351</v>
      </c>
      <c r="G76" s="148" t="n">
        <v>75130</v>
      </c>
      <c r="H76" s="148" t="n">
        <v>899</v>
      </c>
      <c r="I76" s="148" t="n">
        <v>10299</v>
      </c>
      <c r="J76" s="148" t="n">
        <v>41628</v>
      </c>
      <c r="K76" s="148" t="n">
        <v>25333</v>
      </c>
      <c r="L76" s="148" t="n">
        <v>2936</v>
      </c>
      <c r="M76" s="148" t="n">
        <v>19715</v>
      </c>
      <c r="N76" s="148" t="n">
        <v>0</v>
      </c>
      <c r="O76" s="148" t="n">
        <v>7663</v>
      </c>
      <c r="P76" s="148" t="n">
        <v>3971</v>
      </c>
      <c r="Q76" s="148" t="n">
        <v>1676</v>
      </c>
      <c r="R76" s="148" t="n">
        <v>1055</v>
      </c>
      <c r="S76" s="148" t="n">
        <v>1663</v>
      </c>
      <c r="T76" s="148" t="n">
        <v>0</v>
      </c>
      <c r="U76" s="148" t="n">
        <v>0</v>
      </c>
      <c r="V76" s="148" t="n">
        <v>4613</v>
      </c>
      <c r="W76" s="148" t="n">
        <v>794</v>
      </c>
      <c r="X76" s="148" t="n">
        <v>320</v>
      </c>
      <c r="Y76" s="148" t="n">
        <v>331</v>
      </c>
      <c r="Z76" s="138" t="n">
        <f aca="false">I76+J76+K76+L76</f>
        <v>80196</v>
      </c>
      <c r="AA76" s="138" t="n">
        <f aca="false">SUM(C76:Y76)</f>
        <v>207664</v>
      </c>
    </row>
    <row r="77" customFormat="false" ht="12.75" hidden="false" customHeight="false" outlineLevel="0" collapsed="false">
      <c r="A77" s="134" t="s">
        <v>107</v>
      </c>
      <c r="B77" s="136" t="n">
        <v>2008</v>
      </c>
      <c r="C77" s="148" t="n">
        <v>124</v>
      </c>
      <c r="D77" s="148" t="n">
        <v>6522</v>
      </c>
      <c r="E77" s="148" t="n">
        <v>3295</v>
      </c>
      <c r="F77" s="148" t="n">
        <v>1287</v>
      </c>
      <c r="G77" s="148" t="n">
        <v>75872</v>
      </c>
      <c r="H77" s="148" t="n">
        <v>928</v>
      </c>
      <c r="I77" s="148" t="n">
        <v>9635</v>
      </c>
      <c r="J77" s="148" t="n">
        <v>45159</v>
      </c>
      <c r="K77" s="148" t="n">
        <v>24189</v>
      </c>
      <c r="L77" s="148" t="n">
        <v>2290</v>
      </c>
      <c r="M77" s="148" t="n">
        <v>18990</v>
      </c>
      <c r="N77" s="148" t="n">
        <v>84</v>
      </c>
      <c r="O77" s="148" t="n">
        <v>7692</v>
      </c>
      <c r="P77" s="148" t="n">
        <v>4114</v>
      </c>
      <c r="Q77" s="148" t="n">
        <v>3429</v>
      </c>
      <c r="R77" s="148" t="n">
        <v>1021</v>
      </c>
      <c r="S77" s="148" t="n">
        <v>1669</v>
      </c>
      <c r="T77" s="148" t="n">
        <v>0</v>
      </c>
      <c r="U77" s="148" t="n">
        <v>0</v>
      </c>
      <c r="V77" s="148" t="n">
        <v>4601</v>
      </c>
      <c r="W77" s="148" t="n">
        <v>788</v>
      </c>
      <c r="X77" s="148" t="n">
        <v>314</v>
      </c>
      <c r="Y77" s="148" t="n">
        <v>314</v>
      </c>
      <c r="Z77" s="138" t="n">
        <f aca="false">I77+J77+K77+L77</f>
        <v>81273</v>
      </c>
      <c r="AA77" s="138" t="n">
        <f aca="false">SUM(C77:Y77)</f>
        <v>212317</v>
      </c>
    </row>
    <row r="78" customFormat="false" ht="12.75" hidden="false" customHeight="false" outlineLevel="0" collapsed="false">
      <c r="A78" s="134" t="s">
        <v>107</v>
      </c>
      <c r="B78" s="136" t="n">
        <v>2009</v>
      </c>
      <c r="C78" s="148" t="n">
        <v>153</v>
      </c>
      <c r="D78" s="148" t="n">
        <v>6325</v>
      </c>
      <c r="E78" s="148" t="n">
        <v>3294</v>
      </c>
      <c r="F78" s="148" t="n">
        <v>1204</v>
      </c>
      <c r="G78" s="148" t="n">
        <v>77636</v>
      </c>
      <c r="H78" s="148" t="n">
        <v>952</v>
      </c>
      <c r="I78" s="148" t="n">
        <v>10318</v>
      </c>
      <c r="J78" s="148" t="n">
        <v>51440</v>
      </c>
      <c r="K78" s="148" t="n">
        <v>24232</v>
      </c>
      <c r="L78" s="148" t="n">
        <v>2245</v>
      </c>
      <c r="M78" s="148" t="n">
        <v>18724</v>
      </c>
      <c r="N78" s="148" t="n">
        <v>36</v>
      </c>
      <c r="O78" s="148" t="n">
        <v>8093</v>
      </c>
      <c r="P78" s="148" t="n">
        <v>4286</v>
      </c>
      <c r="Q78" s="148" t="n">
        <v>4387</v>
      </c>
      <c r="R78" s="148" t="n">
        <v>1302</v>
      </c>
      <c r="S78" s="148" t="n">
        <v>1684</v>
      </c>
      <c r="T78" s="148" t="n">
        <v>0</v>
      </c>
      <c r="U78" s="148" t="n">
        <v>0</v>
      </c>
      <c r="V78" s="148" t="n">
        <v>4532</v>
      </c>
      <c r="W78" s="148" t="n">
        <v>760</v>
      </c>
      <c r="X78" s="148" t="n">
        <v>309</v>
      </c>
      <c r="Y78" s="148" t="n">
        <v>242</v>
      </c>
      <c r="Z78" s="138" t="n">
        <f aca="false">I78+J78+K78+L78</f>
        <v>88235</v>
      </c>
      <c r="AA78" s="138" t="n">
        <f aca="false">SUM(C78:Y78)</f>
        <v>222154</v>
      </c>
    </row>
    <row r="79" customFormat="false" ht="12.75" hidden="false" customHeight="false" outlineLevel="0" collapsed="false">
      <c r="A79" s="134" t="s">
        <v>107</v>
      </c>
      <c r="B79" s="145" t="n">
        <v>2010</v>
      </c>
      <c r="C79" s="146" t="n">
        <v>73</v>
      </c>
      <c r="D79" s="146" t="n">
        <v>5473</v>
      </c>
      <c r="E79" s="146" t="n">
        <v>3308</v>
      </c>
      <c r="F79" s="146" t="n">
        <v>1130</v>
      </c>
      <c r="G79" s="146" t="n">
        <v>75857</v>
      </c>
      <c r="H79" s="146" t="n">
        <v>975</v>
      </c>
      <c r="I79" s="146" t="n">
        <v>8091</v>
      </c>
      <c r="J79" s="146" t="n">
        <v>41344</v>
      </c>
      <c r="K79" s="146" t="n">
        <v>23422</v>
      </c>
      <c r="L79" s="146" t="n">
        <v>2493</v>
      </c>
      <c r="M79" s="146" t="n">
        <v>18518</v>
      </c>
      <c r="N79" s="146" t="n">
        <v>29</v>
      </c>
      <c r="O79" s="146" t="n">
        <v>7014</v>
      </c>
      <c r="P79" s="146" t="n">
        <v>4404</v>
      </c>
      <c r="Q79" s="146" t="n">
        <v>3476</v>
      </c>
      <c r="R79" s="146" t="n">
        <v>625</v>
      </c>
      <c r="S79" s="146" t="n">
        <v>1712</v>
      </c>
      <c r="T79" s="146" t="n">
        <v>0</v>
      </c>
      <c r="U79" s="146" t="n">
        <v>0</v>
      </c>
      <c r="V79" s="146" t="n">
        <v>4522</v>
      </c>
      <c r="W79" s="146" t="n">
        <v>748</v>
      </c>
      <c r="X79" s="146" t="n">
        <v>320</v>
      </c>
      <c r="Y79" s="146" t="n">
        <v>272</v>
      </c>
      <c r="Z79" s="138" t="n">
        <f aca="false">I79+J79+K79+L79</f>
        <v>75350</v>
      </c>
      <c r="AA79" s="149" t="n">
        <f aca="false">SUM(C79:Y79)</f>
        <v>203806</v>
      </c>
    </row>
    <row r="80" customFormat="false" ht="12.75" hidden="false" customHeight="false" outlineLevel="0" collapsed="false">
      <c r="A80" s="134" t="s">
        <v>107</v>
      </c>
      <c r="B80" s="145" t="n">
        <v>2011</v>
      </c>
      <c r="C80" s="146" t="n">
        <v>93</v>
      </c>
      <c r="D80" s="146" t="n">
        <v>4963</v>
      </c>
      <c r="E80" s="146" t="n">
        <v>3318</v>
      </c>
      <c r="F80" s="146" t="n">
        <v>1072</v>
      </c>
      <c r="G80" s="146" t="n">
        <v>75586</v>
      </c>
      <c r="H80" s="146" t="n">
        <v>1003</v>
      </c>
      <c r="I80" s="146" t="n">
        <v>9071</v>
      </c>
      <c r="J80" s="146" t="n">
        <v>39346</v>
      </c>
      <c r="K80" s="146" t="n">
        <v>23342</v>
      </c>
      <c r="L80" s="146" t="n">
        <v>2212</v>
      </c>
      <c r="M80" s="146" t="n">
        <v>18174</v>
      </c>
      <c r="N80" s="146" t="n">
        <v>24</v>
      </c>
      <c r="O80" s="146" t="n">
        <v>6585</v>
      </c>
      <c r="P80" s="146" t="n">
        <v>4491</v>
      </c>
      <c r="Q80" s="146" t="n">
        <v>2945</v>
      </c>
      <c r="R80" s="146" t="n">
        <v>941</v>
      </c>
      <c r="S80" s="146" t="n">
        <v>1748</v>
      </c>
      <c r="T80" s="146" t="n">
        <v>0</v>
      </c>
      <c r="U80" s="146" t="n">
        <v>0</v>
      </c>
      <c r="V80" s="146" t="n">
        <v>4501</v>
      </c>
      <c r="W80" s="146" t="n">
        <v>747</v>
      </c>
      <c r="X80" s="146" t="n">
        <v>320</v>
      </c>
      <c r="Y80" s="146" t="n">
        <v>269</v>
      </c>
      <c r="Z80" s="149" t="n">
        <f aca="false">I80+J80+K80+L80</f>
        <v>73971</v>
      </c>
      <c r="AA80" s="149" t="n">
        <f aca="false">SUM(C80:Y80)</f>
        <v>200751</v>
      </c>
    </row>
    <row r="81" customFormat="false" ht="12.75" hidden="false" customHeight="false" outlineLevel="0" collapsed="false">
      <c r="A81" s="134" t="s">
        <v>107</v>
      </c>
      <c r="B81" s="145" t="n">
        <v>2012</v>
      </c>
      <c r="C81" s="146" t="n">
        <v>78</v>
      </c>
      <c r="D81" s="146" t="n">
        <v>3517</v>
      </c>
      <c r="E81" s="146" t="n">
        <v>3332</v>
      </c>
      <c r="F81" s="146" t="n">
        <v>1054</v>
      </c>
      <c r="G81" s="146" t="n">
        <v>70512</v>
      </c>
      <c r="H81" s="146" t="n">
        <v>1021</v>
      </c>
      <c r="I81" s="146" t="n">
        <v>3768</v>
      </c>
      <c r="J81" s="146" t="n">
        <v>10019</v>
      </c>
      <c r="K81" s="146" t="n">
        <v>24359</v>
      </c>
      <c r="L81" s="146" t="n">
        <v>2306</v>
      </c>
      <c r="M81" s="146" t="n">
        <v>17322</v>
      </c>
      <c r="N81" s="146" t="n">
        <v>0</v>
      </c>
      <c r="O81" s="146" t="n">
        <v>4837</v>
      </c>
      <c r="P81" s="146" t="n">
        <v>4475</v>
      </c>
      <c r="Q81" s="146" t="n">
        <v>1916</v>
      </c>
      <c r="R81" s="146" t="n">
        <v>810</v>
      </c>
      <c r="S81" s="146" t="n">
        <v>1850</v>
      </c>
      <c r="T81" s="146" t="n">
        <v>0</v>
      </c>
      <c r="U81" s="146" t="n">
        <v>0</v>
      </c>
      <c r="V81" s="146" t="n">
        <v>4649</v>
      </c>
      <c r="W81" s="146" t="n">
        <v>791</v>
      </c>
      <c r="X81" s="146" t="n">
        <v>301</v>
      </c>
      <c r="Y81" s="146" t="n">
        <v>335</v>
      </c>
      <c r="Z81" s="149" t="n">
        <f aca="false">I81+J81+K81+L81</f>
        <v>40452</v>
      </c>
      <c r="AA81" s="149" t="n">
        <f aca="false">SUM(C81:Y81)</f>
        <v>157252</v>
      </c>
    </row>
    <row r="82" customFormat="false" ht="12.75" hidden="false" customHeight="false" outlineLevel="0" collapsed="false">
      <c r="A82" s="134" t="s">
        <v>107</v>
      </c>
      <c r="B82" s="145" t="n">
        <v>2013</v>
      </c>
      <c r="C82" s="146" t="n">
        <v>126</v>
      </c>
      <c r="D82" s="146" t="n">
        <v>1999</v>
      </c>
      <c r="E82" s="146" t="n">
        <v>3349</v>
      </c>
      <c r="F82" s="146" t="n">
        <v>1049</v>
      </c>
      <c r="G82" s="146" t="n">
        <v>76788</v>
      </c>
      <c r="H82" s="146" t="n">
        <v>1059</v>
      </c>
      <c r="I82" s="146" t="n">
        <v>8914</v>
      </c>
      <c r="J82" s="146" t="n">
        <v>9005</v>
      </c>
      <c r="K82" s="146" t="n">
        <v>24326</v>
      </c>
      <c r="L82" s="146" t="n">
        <v>2312</v>
      </c>
      <c r="M82" s="146" t="n">
        <v>19619</v>
      </c>
      <c r="N82" s="146" t="n">
        <v>0</v>
      </c>
      <c r="O82" s="146" t="n">
        <v>5455</v>
      </c>
      <c r="P82" s="146" t="n">
        <v>4452</v>
      </c>
      <c r="Q82" s="146" t="n">
        <v>985</v>
      </c>
      <c r="R82" s="146" t="n">
        <v>473</v>
      </c>
      <c r="S82" s="146" t="n">
        <v>1963</v>
      </c>
      <c r="T82" s="146" t="n">
        <v>0</v>
      </c>
      <c r="U82" s="146" t="n">
        <v>0</v>
      </c>
      <c r="V82" s="146" t="n">
        <v>4723</v>
      </c>
      <c r="W82" s="146" t="n">
        <v>778</v>
      </c>
      <c r="X82" s="146" t="n">
        <v>301</v>
      </c>
      <c r="Y82" s="146" t="n">
        <v>275</v>
      </c>
      <c r="Z82" s="149" t="n">
        <f aca="false">I82+J82+K82+L82</f>
        <v>44557</v>
      </c>
      <c r="AA82" s="149" t="n">
        <f aca="false">SUM(C82:Y82)</f>
        <v>167951</v>
      </c>
    </row>
    <row r="83" customFormat="false" ht="12.75" hidden="false" customHeight="false" outlineLevel="0" collapsed="false">
      <c r="A83" s="134" t="s">
        <v>107</v>
      </c>
      <c r="B83" s="145" t="n">
        <v>2014</v>
      </c>
      <c r="C83" s="141" t="n">
        <v>128</v>
      </c>
      <c r="D83" s="141" t="n">
        <v>2054</v>
      </c>
      <c r="E83" s="141" t="n">
        <v>3391</v>
      </c>
      <c r="F83" s="141" t="n">
        <v>1021</v>
      </c>
      <c r="G83" s="141" t="n">
        <v>76972</v>
      </c>
      <c r="H83" s="141" t="n">
        <v>1096</v>
      </c>
      <c r="I83" s="141" t="n">
        <v>9714</v>
      </c>
      <c r="J83" s="141" t="n">
        <v>23177</v>
      </c>
      <c r="K83" s="141" t="n">
        <v>24508</v>
      </c>
      <c r="L83" s="141" t="n">
        <v>1911</v>
      </c>
      <c r="M83" s="141" t="n">
        <v>20405</v>
      </c>
      <c r="N83" s="141" t="n">
        <v>0</v>
      </c>
      <c r="O83" s="141" t="n">
        <v>6423</v>
      </c>
      <c r="P83" s="141" t="n">
        <v>4587</v>
      </c>
      <c r="Q83" s="141" t="n">
        <v>909</v>
      </c>
      <c r="R83" s="141" t="n">
        <v>1027</v>
      </c>
      <c r="S83" s="141" t="n">
        <v>2000</v>
      </c>
      <c r="T83" s="141" t="n">
        <v>0</v>
      </c>
      <c r="U83" s="141" t="n">
        <v>0</v>
      </c>
      <c r="V83" s="141" t="n">
        <v>4733</v>
      </c>
      <c r="W83" s="141" t="n">
        <v>816</v>
      </c>
      <c r="X83" s="141" t="n">
        <v>288</v>
      </c>
      <c r="Y83" s="141" t="n">
        <v>253</v>
      </c>
      <c r="Z83" s="149" t="n">
        <f aca="false">I83+J83+K83+L83</f>
        <v>59310</v>
      </c>
      <c r="AA83" s="149" t="n">
        <f aca="false">SUM(C83:Y83)</f>
        <v>185413</v>
      </c>
    </row>
    <row r="84" customFormat="false" ht="12.75" hidden="false" customHeight="false" outlineLevel="0" collapsed="false">
      <c r="A84" s="134" t="s">
        <v>107</v>
      </c>
      <c r="B84" s="145" t="n">
        <v>2015</v>
      </c>
      <c r="C84" s="141" t="n">
        <v>108</v>
      </c>
      <c r="D84" s="141" t="n">
        <v>3911</v>
      </c>
      <c r="E84" s="141" t="n">
        <v>3440</v>
      </c>
      <c r="F84" s="141" t="n">
        <v>980</v>
      </c>
      <c r="G84" s="141" t="n">
        <v>76601</v>
      </c>
      <c r="H84" s="141" t="n">
        <v>1123</v>
      </c>
      <c r="I84" s="141" t="n">
        <v>7891</v>
      </c>
      <c r="J84" s="141" t="n">
        <v>33488</v>
      </c>
      <c r="K84" s="141" t="n">
        <v>26574</v>
      </c>
      <c r="L84" s="141" t="n">
        <v>2337</v>
      </c>
      <c r="M84" s="141" t="n">
        <v>19691</v>
      </c>
      <c r="N84" s="141" t="n">
        <v>0</v>
      </c>
      <c r="O84" s="141" t="n">
        <v>6228</v>
      </c>
      <c r="P84" s="141" t="n">
        <v>4797</v>
      </c>
      <c r="Q84" s="141" t="n">
        <v>1410</v>
      </c>
      <c r="R84" s="141" t="n">
        <v>918</v>
      </c>
      <c r="S84" s="141" t="n">
        <v>2011</v>
      </c>
      <c r="T84" s="141" t="n">
        <v>0</v>
      </c>
      <c r="U84" s="141" t="n">
        <v>0</v>
      </c>
      <c r="V84" s="141" t="n">
        <v>4802</v>
      </c>
      <c r="W84" s="141" t="n">
        <v>798</v>
      </c>
      <c r="X84" s="141" t="n">
        <v>329</v>
      </c>
      <c r="Y84" s="141" t="n">
        <v>289</v>
      </c>
      <c r="Z84" s="149" t="n">
        <f aca="false">I84+J84+K84+L84</f>
        <v>70290</v>
      </c>
      <c r="AA84" s="149" t="n">
        <f aca="false">SUM(C84:Y84)</f>
        <v>197726</v>
      </c>
    </row>
    <row r="85" customFormat="false" ht="12.75" hidden="false" customHeight="false" outlineLevel="0" collapsed="false">
      <c r="A85" s="134" t="s">
        <v>107</v>
      </c>
      <c r="B85" s="145" t="n">
        <v>2016</v>
      </c>
      <c r="C85" s="141" t="n">
        <v>147</v>
      </c>
      <c r="D85" s="141" t="n">
        <v>4543</v>
      </c>
      <c r="E85" s="141" t="n">
        <v>3514</v>
      </c>
      <c r="F85" s="141" t="n">
        <v>932</v>
      </c>
      <c r="G85" s="141" t="n">
        <v>77204</v>
      </c>
      <c r="H85" s="141" t="n">
        <v>1155</v>
      </c>
      <c r="I85" s="141" t="n">
        <v>7830</v>
      </c>
      <c r="J85" s="141" t="n">
        <v>36296</v>
      </c>
      <c r="K85" s="141" t="n">
        <v>27332</v>
      </c>
      <c r="L85" s="141" t="n">
        <v>2233</v>
      </c>
      <c r="M85" s="141" t="n">
        <v>20944</v>
      </c>
      <c r="N85" s="141" t="n">
        <v>0</v>
      </c>
      <c r="O85" s="141" t="n">
        <v>6693</v>
      </c>
      <c r="P85" s="141" t="n">
        <v>4994</v>
      </c>
      <c r="Q85" s="141" t="n">
        <v>2159</v>
      </c>
      <c r="R85" s="141" t="n">
        <v>904</v>
      </c>
      <c r="S85" s="141" t="n">
        <v>2055</v>
      </c>
      <c r="T85" s="141" t="n">
        <v>0</v>
      </c>
      <c r="U85" s="141" t="n">
        <v>0</v>
      </c>
      <c r="V85" s="141" t="n">
        <v>4832</v>
      </c>
      <c r="W85" s="141" t="n">
        <v>756</v>
      </c>
      <c r="X85" s="141" t="n">
        <v>281</v>
      </c>
      <c r="Y85" s="141" t="n">
        <v>282</v>
      </c>
      <c r="Z85" s="149" t="n">
        <f aca="false">I85+J85+K85+L85</f>
        <v>73691</v>
      </c>
      <c r="AA85" s="149" t="n">
        <f aca="false">SUM(C85:Y85)</f>
        <v>205086</v>
      </c>
    </row>
    <row r="86" customFormat="false" ht="12.75" hidden="false" customHeight="false" outlineLevel="0" collapsed="false">
      <c r="A86" s="134" t="s">
        <v>107</v>
      </c>
      <c r="B86" s="145" t="n">
        <v>2017</v>
      </c>
      <c r="C86" s="146" t="n">
        <v>77</v>
      </c>
      <c r="D86" s="146" t="n">
        <v>4451</v>
      </c>
      <c r="E86" s="146" t="n">
        <v>3544</v>
      </c>
      <c r="F86" s="146" t="n">
        <v>891</v>
      </c>
      <c r="G86" s="146" t="n">
        <v>75001</v>
      </c>
      <c r="H86" s="146" t="n">
        <v>1174</v>
      </c>
      <c r="I86" s="146" t="n">
        <v>6821</v>
      </c>
      <c r="J86" s="146" t="n">
        <v>30673</v>
      </c>
      <c r="K86" s="146" t="n">
        <v>26220</v>
      </c>
      <c r="L86" s="146" t="n">
        <v>2546</v>
      </c>
      <c r="M86" s="146" t="n">
        <v>20362</v>
      </c>
      <c r="N86" s="146" t="n">
        <v>0</v>
      </c>
      <c r="O86" s="146" t="n">
        <v>6155</v>
      </c>
      <c r="P86" s="146" t="n">
        <v>5064</v>
      </c>
      <c r="Q86" s="146" t="n">
        <v>2183</v>
      </c>
      <c r="R86" s="146" t="n">
        <v>699</v>
      </c>
      <c r="S86" s="146" t="n">
        <v>2092</v>
      </c>
      <c r="T86" s="146" t="n">
        <v>0</v>
      </c>
      <c r="U86" s="146" t="n">
        <v>0</v>
      </c>
      <c r="V86" s="146" t="n">
        <v>4917</v>
      </c>
      <c r="W86" s="146" t="n">
        <v>746</v>
      </c>
      <c r="X86" s="146" t="n">
        <v>333</v>
      </c>
      <c r="Y86" s="146" t="n">
        <v>272</v>
      </c>
      <c r="Z86" s="149" t="n">
        <f aca="false">I86+J86+K86+L86</f>
        <v>66260</v>
      </c>
      <c r="AA86" s="149" t="n">
        <f aca="false">SUM(C86:Y86)</f>
        <v>194221</v>
      </c>
    </row>
    <row r="87" customFormat="false" ht="12.8" hidden="false" customHeight="false" outlineLevel="0" collapsed="false">
      <c r="A87" s="134" t="s">
        <v>107</v>
      </c>
      <c r="B87" s="145" t="n">
        <v>2018</v>
      </c>
      <c r="C87" s="146" t="n">
        <v>112</v>
      </c>
      <c r="D87" s="146" t="n">
        <v>4284</v>
      </c>
      <c r="E87" s="146" t="n">
        <v>3601</v>
      </c>
      <c r="F87" s="146" t="n">
        <v>867</v>
      </c>
      <c r="G87" s="146" t="n">
        <v>77402</v>
      </c>
      <c r="H87" s="146" t="n">
        <v>1205</v>
      </c>
      <c r="I87" s="146" t="n">
        <v>8375</v>
      </c>
      <c r="J87" s="146" t="n">
        <v>52620</v>
      </c>
      <c r="K87" s="146" t="n">
        <v>26150</v>
      </c>
      <c r="L87" s="146" t="n">
        <v>2440</v>
      </c>
      <c r="M87" s="146" t="n">
        <v>21043</v>
      </c>
      <c r="N87" s="146" t="n">
        <v>0</v>
      </c>
      <c r="O87" s="146" t="n">
        <v>7523</v>
      </c>
      <c r="P87" s="146" t="n">
        <v>5200</v>
      </c>
      <c r="Q87" s="146" t="n">
        <v>2144</v>
      </c>
      <c r="R87" s="146" t="n">
        <v>974</v>
      </c>
      <c r="S87" s="146" t="n">
        <v>2122</v>
      </c>
      <c r="T87" s="146" t="n">
        <v>0</v>
      </c>
      <c r="U87" s="146" t="n">
        <v>0</v>
      </c>
      <c r="V87" s="146" t="n">
        <v>4957</v>
      </c>
      <c r="W87" s="146" t="n">
        <v>734</v>
      </c>
      <c r="X87" s="146" t="n">
        <v>331</v>
      </c>
      <c r="Y87" s="146" t="n">
        <v>254</v>
      </c>
      <c r="Z87" s="149" t="n">
        <v>89585</v>
      </c>
      <c r="AA87" s="149" t="n">
        <v>222338</v>
      </c>
    </row>
    <row r="88" customFormat="false" ht="12.8" hidden="false" customHeight="false" outlineLevel="0" collapsed="false">
      <c r="A88" s="134" t="s">
        <v>107</v>
      </c>
      <c r="B88" s="145" t="n">
        <v>2019</v>
      </c>
      <c r="C88" s="140" t="n">
        <v>76</v>
      </c>
      <c r="D88" s="140" t="n">
        <v>4081</v>
      </c>
      <c r="E88" s="140" t="n">
        <v>3660</v>
      </c>
      <c r="F88" s="140" t="n">
        <v>826</v>
      </c>
      <c r="G88" s="140" t="n">
        <v>76759</v>
      </c>
      <c r="H88" s="140" t="n">
        <v>1229</v>
      </c>
      <c r="I88" s="140" t="n">
        <v>7245</v>
      </c>
      <c r="J88" s="140" t="n">
        <v>49949</v>
      </c>
      <c r="K88" s="140" t="n">
        <v>25304</v>
      </c>
      <c r="L88" s="140" t="n">
        <v>1723</v>
      </c>
      <c r="M88" s="140" t="n">
        <v>21059</v>
      </c>
      <c r="N88" s="140" t="n">
        <v>23</v>
      </c>
      <c r="O88" s="140" t="n">
        <v>8226</v>
      </c>
      <c r="P88" s="140" t="n">
        <v>5293</v>
      </c>
      <c r="Q88" s="140" t="n">
        <v>1886</v>
      </c>
      <c r="R88" s="140" t="n">
        <v>607</v>
      </c>
      <c r="S88" s="140" t="n">
        <v>2113</v>
      </c>
      <c r="T88" s="140" t="n">
        <v>0</v>
      </c>
      <c r="U88" s="140" t="n">
        <v>0</v>
      </c>
      <c r="V88" s="140" t="n">
        <v>4973</v>
      </c>
      <c r="W88" s="140" t="n">
        <v>730</v>
      </c>
      <c r="X88" s="140" t="n">
        <v>317</v>
      </c>
      <c r="Y88" s="140" t="n">
        <v>258</v>
      </c>
      <c r="Z88" s="149" t="n">
        <v>84221</v>
      </c>
      <c r="AA88" s="149" t="n">
        <v>216334</v>
      </c>
    </row>
    <row r="89" customFormat="false" ht="12.8" hidden="false" customHeight="false" outlineLevel="0" collapsed="false">
      <c r="A89" s="134" t="s">
        <v>107</v>
      </c>
      <c r="B89" s="145" t="n">
        <v>2020</v>
      </c>
      <c r="C89" s="140" t="n">
        <v>73</v>
      </c>
      <c r="D89" s="140" t="n">
        <v>3875</v>
      </c>
      <c r="E89" s="140" t="n">
        <v>3603</v>
      </c>
      <c r="F89" s="140" t="n">
        <v>811</v>
      </c>
      <c r="G89" s="140" t="n">
        <v>73673</v>
      </c>
      <c r="H89" s="140" t="n">
        <v>1246</v>
      </c>
      <c r="I89" s="140" t="n">
        <v>4457</v>
      </c>
      <c r="J89" s="140" t="n">
        <v>20663</v>
      </c>
      <c r="K89" s="140" t="n">
        <v>26512</v>
      </c>
      <c r="L89" s="140" t="n">
        <v>1769</v>
      </c>
      <c r="M89" s="140" t="n">
        <v>19543</v>
      </c>
      <c r="N89" s="140" t="n">
        <v>0</v>
      </c>
      <c r="O89" s="140" t="n">
        <v>6631</v>
      </c>
      <c r="P89" s="140" t="n">
        <v>5190</v>
      </c>
      <c r="Q89" s="140" t="n">
        <v>1654</v>
      </c>
      <c r="R89" s="140" t="n">
        <v>717</v>
      </c>
      <c r="S89" s="140" t="n">
        <v>2125</v>
      </c>
      <c r="T89" s="140" t="n">
        <v>0</v>
      </c>
      <c r="U89" s="140" t="n">
        <v>0</v>
      </c>
      <c r="V89" s="140" t="n">
        <v>5094</v>
      </c>
      <c r="W89" s="140" t="n">
        <v>747</v>
      </c>
      <c r="X89" s="140" t="n">
        <v>324</v>
      </c>
      <c r="Y89" s="140" t="n">
        <v>342</v>
      </c>
      <c r="Z89" s="149" t="n">
        <v>66003</v>
      </c>
      <c r="AA89" s="149" t="n">
        <v>193233</v>
      </c>
    </row>
    <row r="90" customFormat="false" ht="12.8" hidden="false" customHeight="false" outlineLevel="0" collapsed="false">
      <c r="A90" s="134" t="s">
        <v>107</v>
      </c>
      <c r="B90" s="145" t="n">
        <v>2021</v>
      </c>
      <c r="C90" s="140" t="n">
        <v>110</v>
      </c>
      <c r="D90" s="140" t="n">
        <v>3228</v>
      </c>
      <c r="E90" s="140" t="n">
        <v>3569</v>
      </c>
      <c r="F90" s="140" t="n">
        <v>828</v>
      </c>
      <c r="G90" s="140" t="n">
        <v>74743</v>
      </c>
      <c r="H90" s="140" t="n">
        <v>1272</v>
      </c>
      <c r="I90" s="140" t="n">
        <v>6209</v>
      </c>
      <c r="J90" s="140" t="n">
        <v>29183</v>
      </c>
      <c r="K90" s="140" t="n">
        <v>26527</v>
      </c>
      <c r="L90" s="140" t="n">
        <v>2534</v>
      </c>
      <c r="M90" s="140" t="n">
        <v>20219</v>
      </c>
      <c r="N90" s="140" t="n">
        <v>0</v>
      </c>
      <c r="O90" s="140" t="n">
        <v>6670</v>
      </c>
      <c r="P90" s="140" t="n">
        <v>5113</v>
      </c>
      <c r="Q90" s="140" t="n">
        <v>1560</v>
      </c>
      <c r="R90" s="140" t="n">
        <v>774</v>
      </c>
      <c r="S90" s="140" t="n">
        <v>2192</v>
      </c>
      <c r="T90" s="140" t="n">
        <v>0</v>
      </c>
      <c r="U90" s="140" t="n">
        <v>0</v>
      </c>
      <c r="V90" s="140" t="n">
        <v>5179</v>
      </c>
      <c r="W90" s="140" t="n">
        <v>730</v>
      </c>
      <c r="X90" s="140" t="n">
        <v>343</v>
      </c>
      <c r="Y90" s="140" t="n">
        <v>302</v>
      </c>
      <c r="Z90" s="149" t="n">
        <f aca="false">I90+J90+K90+L90</f>
        <v>64453</v>
      </c>
      <c r="AA90" s="149" t="n">
        <f aca="false">SUM(C90:Y90)</f>
        <v>191285</v>
      </c>
    </row>
    <row r="91" customFormat="false" ht="12.8" hidden="false" customHeight="false" outlineLevel="0" collapsed="false">
      <c r="A91" s="134" t="s">
        <v>107</v>
      </c>
      <c r="B91" s="145" t="n">
        <v>2022</v>
      </c>
      <c r="C91" s="143" t="n">
        <v>130</v>
      </c>
      <c r="D91" s="143" t="n">
        <v>1900</v>
      </c>
      <c r="E91" s="143" t="n">
        <v>3532</v>
      </c>
      <c r="F91" s="143" t="n">
        <v>817</v>
      </c>
      <c r="G91" s="143" t="n">
        <v>71766</v>
      </c>
      <c r="H91" s="143" t="n">
        <v>1288</v>
      </c>
      <c r="I91" s="143" t="n">
        <v>4886</v>
      </c>
      <c r="J91" s="143" t="n">
        <v>12894</v>
      </c>
      <c r="K91" s="143" t="n">
        <v>26213</v>
      </c>
      <c r="L91" s="143" t="n">
        <v>2372</v>
      </c>
      <c r="M91" s="143" t="n">
        <v>19456</v>
      </c>
      <c r="N91" s="143" t="n">
        <v>0</v>
      </c>
      <c r="O91" s="143" t="n">
        <v>5568</v>
      </c>
      <c r="P91" s="143" t="n">
        <v>5025</v>
      </c>
      <c r="Q91" s="143" t="n">
        <v>1045</v>
      </c>
      <c r="R91" s="143" t="n">
        <v>821</v>
      </c>
      <c r="S91" s="143" t="n">
        <v>2269</v>
      </c>
      <c r="T91" s="143" t="n">
        <v>0</v>
      </c>
      <c r="U91" s="143" t="n">
        <v>0</v>
      </c>
      <c r="V91" s="143" t="n">
        <v>5263</v>
      </c>
      <c r="W91" s="143" t="n">
        <v>727</v>
      </c>
      <c r="X91" s="143" t="n">
        <v>351</v>
      </c>
      <c r="Y91" s="143" t="n">
        <v>296</v>
      </c>
      <c r="Z91" s="149" t="n">
        <f aca="false">I91+J91+K91+L91</f>
        <v>46365</v>
      </c>
      <c r="AA91" s="149" t="n">
        <f aca="false">SUM(C91:Y91)</f>
        <v>166619</v>
      </c>
    </row>
    <row r="92" customFormat="false" ht="12.8" hidden="false" customHeight="false" outlineLevel="0" collapsed="false">
      <c r="A92" s="134" t="s">
        <v>107</v>
      </c>
      <c r="B92" s="145" t="n">
        <v>2023</v>
      </c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9" t="n">
        <f aca="false">I92+J92+K92+L92</f>
        <v>0</v>
      </c>
      <c r="AA92" s="149" t="n">
        <f aca="false">SUM(C92:Y92)</f>
        <v>0</v>
      </c>
    </row>
    <row r="93" customFormat="false" ht="12.8" hidden="false" customHeight="false" outlineLevel="0" collapsed="false">
      <c r="A93" s="134" t="s">
        <v>107</v>
      </c>
      <c r="B93" s="145" t="n">
        <v>2024</v>
      </c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9" t="n">
        <f aca="false">I93+J93+K93+L93</f>
        <v>0</v>
      </c>
      <c r="AA93" s="149" t="n">
        <f aca="false">SUM(C93:Y93)</f>
        <v>0</v>
      </c>
    </row>
    <row r="94" customFormat="false" ht="12.8" hidden="false" customHeight="false" outlineLevel="0" collapsed="false">
      <c r="A94" s="134" t="s">
        <v>107</v>
      </c>
      <c r="B94" s="145" t="n">
        <v>2025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9" t="n">
        <f aca="false">I94+J94+K94+L94</f>
        <v>0</v>
      </c>
      <c r="AA94" s="149" t="n">
        <f aca="false">SUM(C94:Y94)</f>
        <v>0</v>
      </c>
    </row>
    <row r="95" customFormat="false" ht="12.8" hidden="false" customHeight="false" outlineLevel="0" collapsed="false"/>
    <row r="96" customFormat="false" ht="12.8" hidden="false" customHeight="false" outlineLevel="0" collapsed="false"/>
    <row r="97" customFormat="false" ht="12.8" hidden="false" customHeight="false" outlineLevel="0" collapsed="false"/>
    <row r="98" customFormat="false" ht="12.8" hidden="false" customHeight="false" outlineLevel="0" collapsed="false"/>
    <row r="99" customFormat="false" ht="12.8" hidden="false" customHeight="false" outlineLevel="0" collapsed="false"/>
    <row r="100" customFormat="false" ht="12.8" hidden="false" customHeight="false" outlineLevel="0" collapsed="false"/>
    <row r="101" customFormat="false" ht="12.8" hidden="false" customHeight="false" outlineLevel="0" collapsed="false"/>
    <row r="102" customFormat="false" ht="12.8" hidden="false" customHeight="false" outlineLevel="0" collapsed="false"/>
    <row r="103" customFormat="false" ht="12.8" hidden="false" customHeight="false" outlineLevel="0" collapsed="false"/>
    <row r="104" customFormat="false" ht="12.8" hidden="false" customHeight="false" outlineLevel="0" collapsed="false"/>
    <row r="105" customFormat="false" ht="12.8" hidden="false" customHeight="false" outlineLevel="0" collapsed="false"/>
    <row r="106" customFormat="false" ht="12.8" hidden="false" customHeight="false" outlineLevel="0" collapsed="false"/>
    <row r="107" customFormat="false" ht="12.8" hidden="false" customHeight="false" outlineLevel="0" collapsed="false"/>
    <row r="108" customFormat="false" ht="12.8" hidden="false" customHeight="false" outlineLevel="0" collapsed="false"/>
    <row r="109" customFormat="false" ht="12.8" hidden="false" customHeight="false" outlineLevel="0" collapsed="false"/>
    <row r="110" customFormat="false" ht="12.8" hidden="false" customHeight="false" outlineLevel="0" collapsed="false"/>
    <row r="111" customFormat="false" ht="12.8" hidden="false" customHeight="false" outlineLevel="0" collapsed="false"/>
    <row r="112" customFormat="false" ht="12.8" hidden="false" customHeight="false" outlineLevel="0" collapsed="false"/>
  </sheetData>
  <mergeCells count="3">
    <mergeCell ref="B5:AA5"/>
    <mergeCell ref="B36:AA36"/>
    <mergeCell ref="B67:AA67"/>
  </mergeCells>
  <printOptions headings="false" gridLines="false" gridLinesSet="true" horizontalCentered="true" verticalCentered="false"/>
  <pageMargins left="0.470138888888889" right="0.470138888888889" top="0.4" bottom="0.45" header="0.511811023622047" footer="0.259722222222222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992187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true" hidden="false" outlineLevel="0" max="13" min="13" style="150" width="8.86"/>
    <col collapsed="false" customWidth="true" hidden="false" outlineLevel="0" max="14" min="14" style="150" width="9.71"/>
    <col collapsed="false" customWidth="true" hidden="false" outlineLevel="0" max="15" min="15" style="150" width="17"/>
    <col collapsed="false" customWidth="true" hidden="false" outlineLevel="0" max="16" min="16" style="150" width="13.14"/>
    <col collapsed="false" customWidth="true" hidden="false" outlineLevel="0" max="19" min="17" style="150" width="8.86"/>
    <col collapsed="false" customWidth="true" hidden="false" outlineLevel="0" max="20" min="20" style="150" width="19.14"/>
  </cols>
  <sheetData>
    <row r="1" s="151" customFormat="true" ht="60.75" hidden="false" customHeight="true" outlineLevel="0" collapsed="false">
      <c r="A1" s="3" t="n">
        <v>39</v>
      </c>
      <c r="C1" s="151" t="s">
        <v>108</v>
      </c>
      <c r="M1" s="150"/>
      <c r="N1" s="150"/>
      <c r="O1" s="150"/>
      <c r="P1" s="150"/>
      <c r="Q1" s="150"/>
      <c r="R1" s="150"/>
      <c r="S1" s="150"/>
      <c r="T1" s="150"/>
    </row>
    <row r="2" customFormat="false" ht="16.5" hidden="false" customHeight="true" outlineLevel="0" collapsed="false">
      <c r="C2" s="151" t="n">
        <f aca="true">OFFSET('Table 1'!$A$6,0,A1-1)</f>
        <v>0</v>
      </c>
    </row>
    <row r="3" customFormat="false" ht="20.25" hidden="false" customHeight="false" outlineLevel="0" collapsed="false">
      <c r="B3" s="151"/>
      <c r="C3" s="151" t="n">
        <f aca="true">OFFSET('Table 1'!$A$7,0,A1-1)</f>
        <v>0</v>
      </c>
      <c r="D3" s="151"/>
      <c r="E3" s="151"/>
      <c r="F3" s="151"/>
      <c r="G3" s="151"/>
      <c r="H3" s="151"/>
      <c r="I3" s="151"/>
      <c r="J3" s="151"/>
      <c r="K3" s="151"/>
      <c r="L3" s="151"/>
      <c r="M3" s="152" t="s">
        <v>109</v>
      </c>
      <c r="N3" s="153"/>
      <c r="O3" s="154"/>
    </row>
    <row r="4" customFormat="false" ht="18" hidden="false" customHeight="false" outlineLevel="0" collapsed="false">
      <c r="B4" s="151"/>
      <c r="C4" s="151" t="str">
        <f aca="true">OFFSET('Table 1'!$A$8,0,A1-1)</f>
        <v>5-year Running Average of the Amount Colorado Exceeded Compact Entitlement after Accounting for CCP Delivery</v>
      </c>
      <c r="D4" s="151"/>
      <c r="E4" s="151"/>
      <c r="F4" s="151"/>
      <c r="G4" s="151"/>
      <c r="H4" s="151"/>
      <c r="I4" s="151"/>
      <c r="J4" s="151"/>
      <c r="K4" s="151"/>
      <c r="L4" s="151"/>
      <c r="M4" s="155"/>
      <c r="O4" s="156"/>
    </row>
    <row r="5" customFormat="false" ht="33" hidden="false" customHeight="false" outlineLevel="0" collapsed="false">
      <c r="B5" s="157" t="s">
        <v>110</v>
      </c>
      <c r="C5" s="157"/>
      <c r="D5" s="157"/>
      <c r="G5" s="151"/>
      <c r="H5" s="151"/>
      <c r="I5" s="151"/>
      <c r="M5" s="155"/>
      <c r="N5" s="158" t="s">
        <v>111</v>
      </c>
      <c r="O5" s="159" t="s">
        <v>112</v>
      </c>
    </row>
    <row r="6" customFormat="false" ht="18" hidden="false" customHeight="false" outlineLevel="0" collapsed="false">
      <c r="G6" s="151"/>
      <c r="H6" s="151"/>
      <c r="I6" s="151"/>
      <c r="M6" s="155" t="n">
        <v>2000</v>
      </c>
      <c r="N6" s="160" t="n">
        <f aca="true">OFFSET('Table 1'!$A10,0,$A$1-1)</f>
        <v>0</v>
      </c>
      <c r="O6" s="161"/>
    </row>
    <row r="7" customFormat="false" ht="15" hidden="false" customHeight="false" outlineLevel="0" collapsed="false">
      <c r="M7" s="155" t="n">
        <f aca="false">M6+1</f>
        <v>2001</v>
      </c>
      <c r="N7" s="160" t="n">
        <f aca="true">OFFSET('Table 1'!$A11,0,$A$1-1)</f>
        <v>0</v>
      </c>
      <c r="O7" s="161"/>
    </row>
    <row r="8" customFormat="false" ht="15" hidden="false" customHeight="false" outlineLevel="0" collapsed="false">
      <c r="M8" s="155" t="n">
        <f aca="false">M7+1</f>
        <v>2002</v>
      </c>
      <c r="N8" s="160" t="n">
        <f aca="true">OFFSET('Table 1'!$A12,0,$A$1-1)</f>
        <v>0</v>
      </c>
      <c r="O8" s="161"/>
    </row>
    <row r="9" customFormat="false" ht="15" hidden="false" customHeight="false" outlineLevel="0" collapsed="false">
      <c r="M9" s="155" t="n">
        <f aca="false">M8+1</f>
        <v>2003</v>
      </c>
      <c r="N9" s="160" t="n">
        <f aca="true">OFFSET('Table 1'!$A13,0,$A$1-1)</f>
        <v>0</v>
      </c>
      <c r="O9" s="161"/>
    </row>
    <row r="10" customFormat="false" ht="15" hidden="false" customHeight="false" outlineLevel="0" collapsed="false">
      <c r="M10" s="155" t="n">
        <f aca="false">M9+1</f>
        <v>2004</v>
      </c>
      <c r="N10" s="160" t="n">
        <f aca="true">OFFSET('Table 1'!$A14,0,$A$1-1)</f>
        <v>8550.04341299733</v>
      </c>
      <c r="O10" s="161" t="n">
        <f aca="false">AVERAGE(N6:N10)</f>
        <v>1710.00868259947</v>
      </c>
    </row>
    <row r="11" customFormat="false" ht="15" hidden="false" customHeight="false" outlineLevel="0" collapsed="false">
      <c r="M11" s="155" t="n">
        <f aca="false">M10+1</f>
        <v>2005</v>
      </c>
      <c r="N11" s="160" t="n">
        <f aca="true">OFFSET('Table 1'!$A15,0,$A$1-1)</f>
        <v>10070.355870164</v>
      </c>
      <c r="O11" s="161" t="n">
        <f aca="false">AVERAGE(N7:N11)</f>
        <v>3724.07985663227</v>
      </c>
    </row>
    <row r="12" customFormat="false" ht="15" hidden="false" customHeight="false" outlineLevel="0" collapsed="false">
      <c r="M12" s="155" t="n">
        <f aca="false">M11+1</f>
        <v>2006</v>
      </c>
      <c r="N12" s="160" t="n">
        <f aca="true">OFFSET('Table 1'!$A16,0,$A$1-1)</f>
        <v>11242.9643254307</v>
      </c>
      <c r="O12" s="161" t="n">
        <f aca="false">AVERAGE(N8:N12)</f>
        <v>5972.67272171841</v>
      </c>
    </row>
    <row r="13" customFormat="false" ht="15" hidden="false" customHeight="false" outlineLevel="0" collapsed="false">
      <c r="M13" s="155" t="n">
        <f aca="false">M12+1</f>
        <v>2007</v>
      </c>
      <c r="N13" s="160" t="n">
        <f aca="true">OFFSET('Table 1'!$A17,0,$A$1-1)</f>
        <v>11255.1886794051</v>
      </c>
      <c r="O13" s="161" t="n">
        <f aca="false">AVERAGE(N9:N13)</f>
        <v>8223.71045759943</v>
      </c>
    </row>
    <row r="14" customFormat="false" ht="15" hidden="false" customHeight="false" outlineLevel="0" collapsed="false">
      <c r="M14" s="155" t="n">
        <f aca="false">M13+1</f>
        <v>2008</v>
      </c>
      <c r="N14" s="160" t="n">
        <f aca="true">OFFSET('Table 1'!$A18,0,$A$1-1)</f>
        <v>9918.64640894364</v>
      </c>
      <c r="O14" s="161" t="n">
        <f aca="false">AVERAGE(N10:N14)</f>
        <v>10207.4397393882</v>
      </c>
    </row>
    <row r="15" customFormat="false" ht="15" hidden="false" customHeight="false" outlineLevel="0" collapsed="false">
      <c r="M15" s="155" t="n">
        <f aca="false">M14+1</f>
        <v>2009</v>
      </c>
      <c r="N15" s="160" t="n">
        <f aca="true">OFFSET('Table 1'!$A19,0,$A$1-1)</f>
        <v>8564.4633963884</v>
      </c>
      <c r="O15" s="161" t="n">
        <f aca="false">AVERAGE(N11:N15)</f>
        <v>10210.3237360664</v>
      </c>
    </row>
    <row r="16" customFormat="false" ht="15" hidden="false" customHeight="false" outlineLevel="0" collapsed="false">
      <c r="M16" s="155" t="n">
        <f aca="false">M15+1</f>
        <v>2010</v>
      </c>
      <c r="N16" s="160" t="n">
        <f aca="true">OFFSET('Table 1'!$A20,0,$A$1-1)</f>
        <v>7004.37968270529</v>
      </c>
      <c r="O16" s="161" t="n">
        <f aca="false">AVERAGE(N12:N16)</f>
        <v>9597.12849857463</v>
      </c>
    </row>
    <row r="17" customFormat="false" ht="15" hidden="false" customHeight="false" outlineLevel="0" collapsed="false">
      <c r="M17" s="155" t="n">
        <f aca="false">M16+1</f>
        <v>2011</v>
      </c>
      <c r="N17" s="160" t="n">
        <f aca="true">OFFSET('Table 1'!$A21,0,$A$1-1)</f>
        <v>5815.68618943862</v>
      </c>
      <c r="O17" s="161" t="n">
        <f aca="false">AVERAGE(N13:N17)</f>
        <v>8511.67287137621</v>
      </c>
    </row>
    <row r="18" customFormat="false" ht="15" hidden="false" customHeight="false" outlineLevel="0" collapsed="false">
      <c r="M18" s="155" t="n">
        <f aca="false">M17+1</f>
        <v>2012</v>
      </c>
      <c r="N18" s="160" t="n">
        <f aca="true">OFFSET('Table 1'!$A22,0,$A$1-1)</f>
        <v>4332.78513746417</v>
      </c>
      <c r="O18" s="161" t="n">
        <f aca="false">AVERAGE(N14:N18)</f>
        <v>7127.19216298802</v>
      </c>
    </row>
    <row r="19" customFormat="false" ht="15" hidden="false" customHeight="false" outlineLevel="0" collapsed="false">
      <c r="M19" s="155" t="n">
        <f aca="false">M18+1</f>
        <v>2013</v>
      </c>
      <c r="N19" s="160" t="n">
        <f aca="true">OFFSET('Table 1'!$A23,0,$A$1-1)</f>
        <v>5409.60128751984</v>
      </c>
      <c r="O19" s="161" t="n">
        <f aca="false">AVERAGE(N15:N19)</f>
        <v>6225.38313870326</v>
      </c>
    </row>
    <row r="20" customFormat="false" ht="15" hidden="false" customHeight="false" outlineLevel="0" collapsed="false">
      <c r="M20" s="155" t="n">
        <f aca="false">M19+1</f>
        <v>2014</v>
      </c>
      <c r="N20" s="160" t="n">
        <f aca="true">OFFSET('Table 1'!$A24,0,$A$1-1)</f>
        <v>5063.86410074174</v>
      </c>
      <c r="O20" s="161" t="n">
        <f aca="false">AVERAGE(N16:N20)</f>
        <v>5525.26327957393</v>
      </c>
    </row>
    <row r="21" customFormat="false" ht="15" hidden="false" customHeight="false" outlineLevel="0" collapsed="false">
      <c r="M21" s="155" t="n">
        <f aca="false">M20+1</f>
        <v>2015</v>
      </c>
      <c r="N21" s="160" t="n">
        <f aca="true">OFFSET('Table 1'!$A25,0,$A$1-1)</f>
        <v>4290.06131925818</v>
      </c>
      <c r="O21" s="161" t="n">
        <f aca="false">AVERAGE(N17:N21)</f>
        <v>4982.39960688451</v>
      </c>
    </row>
    <row r="22" customFormat="false" ht="15" hidden="false" customHeight="false" outlineLevel="0" collapsed="false">
      <c r="M22" s="155" t="n">
        <f aca="false">M21+1</f>
        <v>2016</v>
      </c>
      <c r="N22" s="160" t="n">
        <f aca="true">OFFSET('Table 1'!$A26,0,$A$1-1)</f>
        <v>3307.38429725818</v>
      </c>
      <c r="O22" s="161" t="n">
        <f aca="false">AVERAGE(N18:N22)</f>
        <v>4480.73922844842</v>
      </c>
    </row>
    <row r="23" customFormat="false" ht="15" hidden="false" customHeight="false" outlineLevel="0" collapsed="false">
      <c r="M23" s="155" t="n">
        <f aca="false">M22+1</f>
        <v>2017</v>
      </c>
      <c r="N23" s="160" t="n">
        <f aca="true">OFFSET('Table 1'!$A27,0,$A$1-1)</f>
        <v>2476.94813725818</v>
      </c>
      <c r="O23" s="161" t="n">
        <f aca="false">AVERAGE(N19:N23)</f>
        <v>4109.57182840722</v>
      </c>
    </row>
    <row r="24" customFormat="false" ht="15" hidden="false" customHeight="false" outlineLevel="0" collapsed="false">
      <c r="M24" s="155" t="n">
        <f aca="false">M23+1</f>
        <v>2018</v>
      </c>
      <c r="N24" s="160" t="n">
        <f aca="true">OFFSET('Table 1'!$A28,0,$A$1-1)</f>
        <v>-166.199207999999</v>
      </c>
      <c r="O24" s="161" t="n">
        <f aca="false">AVERAGE(N20:N24)</f>
        <v>2994.41172930326</v>
      </c>
    </row>
    <row r="25" customFormat="false" ht="15" hidden="false" customHeight="false" outlineLevel="0" collapsed="false">
      <c r="M25" s="155" t="n">
        <f aca="false">M24+1</f>
        <v>2019</v>
      </c>
      <c r="N25" s="160" t="n">
        <f aca="true">OFFSET('Table 1'!$A29,0,$A$1-1)</f>
        <v>-766.645018</v>
      </c>
      <c r="O25" s="161" t="n">
        <f aca="false">AVERAGE(N21:N25)</f>
        <v>1828.30990555491</v>
      </c>
    </row>
    <row r="26" customFormat="false" ht="15" hidden="false" customHeight="false" outlineLevel="0" collapsed="false">
      <c r="M26" s="155" t="n">
        <f aca="false">M25+1</f>
        <v>2020</v>
      </c>
      <c r="N26" s="160" t="n">
        <f aca="true">OFFSET('Table 1'!$A30,0,$A$1-1)</f>
        <v>-1394.9872</v>
      </c>
      <c r="O26" s="161" t="n">
        <f aca="false">AVERAGE(N22:N26)</f>
        <v>691.300201703272</v>
      </c>
    </row>
    <row r="27" customFormat="false" ht="15" hidden="false" customHeight="false" outlineLevel="0" collapsed="false">
      <c r="M27" s="155" t="n">
        <f aca="false">M26+1</f>
        <v>2021</v>
      </c>
      <c r="N27" s="160" t="n">
        <f aca="true">OFFSET('Table 1'!$A31,0,$A$1-1)</f>
        <v>-1834.03672</v>
      </c>
      <c r="O27" s="161" t="n">
        <f aca="false">AVERAGE(N23:N27)</f>
        <v>-336.984001748364</v>
      </c>
    </row>
    <row r="28" customFormat="false" ht="15" hidden="false" customHeight="false" outlineLevel="0" collapsed="false">
      <c r="M28" s="155" t="n">
        <f aca="false">M27+1</f>
        <v>2022</v>
      </c>
      <c r="N28" s="160" t="n">
        <f aca="true">OFFSET('Table 1'!$A32,0,$A$1-1)</f>
        <v>-1691.46684</v>
      </c>
      <c r="O28" s="161" t="n">
        <f aca="false">AVERAGE(N24:N28)</f>
        <v>-1170.6669972</v>
      </c>
    </row>
    <row r="29" customFormat="false" ht="15" hidden="false" customHeight="false" outlineLevel="0" collapsed="false">
      <c r="M29" s="155" t="n">
        <f aca="false">M28+1</f>
        <v>2023</v>
      </c>
      <c r="N29" s="160" t="n">
        <f aca="true">OFFSET('Table 1'!$A33,0,$A$1-1)</f>
        <v>-1249.4034</v>
      </c>
      <c r="O29" s="161" t="n">
        <f aca="false">AVERAGE(N25:N29)</f>
        <v>-1387.3078356</v>
      </c>
    </row>
    <row r="30" customFormat="false" ht="15" hidden="false" customHeight="false" outlineLevel="0" collapsed="false">
      <c r="M30" s="155" t="n">
        <f aca="false">M29+1</f>
        <v>2024</v>
      </c>
      <c r="N30" s="160" t="n">
        <f aca="true">OFFSET('Table 1'!$A34,0,$A$1-1)</f>
        <v>-1444.67412</v>
      </c>
      <c r="O30" s="161" t="n">
        <f aca="false">AVERAGE(N26:N30)</f>
        <v>-1522.913656</v>
      </c>
    </row>
    <row r="31" customFormat="false" ht="15" hidden="false" customHeight="false" outlineLevel="0" collapsed="false">
      <c r="M31" s="155" t="n">
        <f aca="false">M30+1</f>
        <v>2025</v>
      </c>
      <c r="N31" s="160" t="n">
        <f aca="true">OFFSET('Table 1'!$A35,0,$A$1-1)</f>
        <v>-746.57412</v>
      </c>
      <c r="O31" s="161" t="n">
        <f aca="false">AVERAGE(N27:N31)</f>
        <v>-1393.23104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11023622047" footer="0.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1562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62" t="s">
        <v>113</v>
      </c>
      <c r="B1" s="162"/>
      <c r="C1" s="162"/>
      <c r="D1" s="162"/>
    </row>
    <row r="2" customFormat="false" ht="15" hidden="false" customHeight="false" outlineLevel="0" collapsed="false">
      <c r="A2" s="163" t="s">
        <v>114</v>
      </c>
      <c r="B2" s="163"/>
      <c r="C2" s="163"/>
      <c r="D2" s="163"/>
    </row>
    <row r="4" customFormat="false" ht="25.5" hidden="false" customHeight="false" outlineLevel="0" collapsed="false">
      <c r="A4" s="164" t="s">
        <v>115</v>
      </c>
      <c r="B4" s="164" t="s">
        <v>116</v>
      </c>
      <c r="C4" s="165" t="s">
        <v>117</v>
      </c>
      <c r="D4" s="166" t="s">
        <v>118</v>
      </c>
    </row>
    <row r="5" customFormat="false" ht="13.9" hidden="false" customHeight="true" outlineLevel="0" collapsed="false">
      <c r="A5" s="167" t="n">
        <v>1</v>
      </c>
      <c r="B5" s="168"/>
      <c r="C5" s="169" t="str">
        <f aca="true">OFFSET('Table 1'!$A$8,0,$A5-$A$5)</f>
        <v>Jan - Dec Calendar Year</v>
      </c>
      <c r="D5" s="170" t="s">
        <v>119</v>
      </c>
    </row>
    <row r="6" customFormat="false" ht="12.75" hidden="false" customHeight="true" outlineLevel="0" collapsed="false">
      <c r="A6" s="171" t="n">
        <f aca="false">A5+1</f>
        <v>2</v>
      </c>
      <c r="B6" s="172" t="s">
        <v>5</v>
      </c>
      <c r="C6" s="173" t="str">
        <f aca="true">OFFSET('Table 1'!$A$8,0,$A6-$A$5)</f>
        <v>North Fork Gaged Flow</v>
      </c>
      <c r="D6" s="174" t="s">
        <v>120</v>
      </c>
    </row>
    <row r="7" customFormat="false" ht="25.5" hidden="false" customHeight="false" outlineLevel="0" collapsed="false">
      <c r="A7" s="175" t="n">
        <f aca="false">A6+1</f>
        <v>3</v>
      </c>
      <c r="B7" s="172"/>
      <c r="C7" s="176" t="str">
        <f aca="true">OFFSET('Table 1'!$A$8,0,$A7-$A$5)</f>
        <v>CCP Deliveries</v>
      </c>
      <c r="D7" s="177" t="s">
        <v>121</v>
      </c>
    </row>
    <row r="8" customFormat="false" ht="25.5" hidden="false" customHeight="false" outlineLevel="0" collapsed="false">
      <c r="A8" s="175" t="n">
        <f aca="false">A7+1</f>
        <v>4</v>
      </c>
      <c r="B8" s="172"/>
      <c r="C8" s="176" t="str">
        <f aca="true">OFFSET('Table 1'!$A$8,0,$A8-$A$5)</f>
        <v>Net North Fork Gaged Flows for Virgin Flow Calculations</v>
      </c>
      <c r="D8" s="178" t="s">
        <v>122</v>
      </c>
    </row>
    <row r="9" customFormat="false" ht="27.6" hidden="false" customHeight="true" outlineLevel="0" collapsed="false">
      <c r="A9" s="175" t="n">
        <f aca="false">A8+1</f>
        <v>5</v>
      </c>
      <c r="B9" s="172"/>
      <c r="C9" s="176" t="str">
        <f aca="true">OFFSET('Table 1'!$A$8,0,$A9-$A$5)</f>
        <v>0.40 x Haigler Canal Divs Measured at Stateline</v>
      </c>
      <c r="D9" s="177" t="s">
        <v>123</v>
      </c>
    </row>
    <row r="10" customFormat="false" ht="41.65" hidden="false" customHeight="true" outlineLevel="0" collapsed="false">
      <c r="A10" s="175" t="n">
        <f aca="false">A9+1</f>
        <v>6</v>
      </c>
      <c r="B10" s="172"/>
      <c r="C10" s="176" t="str">
        <f aca="true">OFFSET('Table 1'!$A$8,0,$A10-$A$5)</f>
        <v>CO SW and Small Res Evap</v>
      </c>
      <c r="D10" s="177" t="s">
        <v>124</v>
      </c>
    </row>
    <row r="11" customFormat="false" ht="27.6" hidden="false" customHeight="true" outlineLevel="0" collapsed="false">
      <c r="A11" s="175" t="n">
        <f aca="false">A10+1</f>
        <v>7</v>
      </c>
      <c r="B11" s="172"/>
      <c r="C11" s="176" t="str">
        <f aca="true">OFFSET('Table 1'!$A$8,0,$A11-$A$5)</f>
        <v>CO GW Con Use</v>
      </c>
      <c r="D11" s="177" t="s">
        <v>125</v>
      </c>
    </row>
    <row r="12" customFormat="false" ht="27.6" hidden="false" customHeight="true" outlineLevel="0" collapsed="false">
      <c r="A12" s="175" t="n">
        <f aca="false">A11+1</f>
        <v>8</v>
      </c>
      <c r="B12" s="172"/>
      <c r="C12" s="176" t="str">
        <f aca="true">OFFSET('Table 1'!$A$8,0,$A12-$A$5)</f>
        <v>KS GW Con Use</v>
      </c>
      <c r="D12" s="177" t="s">
        <v>126</v>
      </c>
    </row>
    <row r="13" customFormat="false" ht="40.9" hidden="false" customHeight="true" outlineLevel="0" collapsed="false">
      <c r="A13" s="175" t="n">
        <f aca="false">A12+1</f>
        <v>9</v>
      </c>
      <c r="B13" s="172"/>
      <c r="C13" s="176" t="str">
        <f aca="true">OFFSET('Table 1'!$A$8,0,$A13-$A$5)</f>
        <v>NE GW and SW Con Use</v>
      </c>
      <c r="D13" s="177" t="s">
        <v>127</v>
      </c>
    </row>
    <row r="14" customFormat="false" ht="13.9" hidden="false" customHeight="true" outlineLevel="0" collapsed="false">
      <c r="A14" s="179" t="n">
        <f aca="false">A13+1</f>
        <v>10</v>
      </c>
      <c r="B14" s="172"/>
      <c r="C14" s="180" t="str">
        <f aca="true">OFFSET('Table 1'!$A$8,0,$A14-$A$5)</f>
        <v>Virgin Flow</v>
      </c>
      <c r="D14" s="181" t="s">
        <v>128</v>
      </c>
    </row>
    <row r="15" customFormat="false" ht="13.9" hidden="false" customHeight="true" outlineLevel="0" collapsed="false">
      <c r="A15" s="171" t="n">
        <f aca="false">A14+1</f>
        <v>11</v>
      </c>
      <c r="B15" s="182" t="s">
        <v>6</v>
      </c>
      <c r="C15" s="183" t="str">
        <f aca="true">OFFSET('Table 1'!$A$8,0,$A15-$A$5)</f>
        <v>Gaged Flow</v>
      </c>
      <c r="D15" s="184" t="s">
        <v>129</v>
      </c>
    </row>
    <row r="16" customFormat="false" ht="29.65" hidden="false" customHeight="true" outlineLevel="0" collapsed="false">
      <c r="A16" s="175" t="n">
        <f aca="false">A15+1</f>
        <v>12</v>
      </c>
      <c r="B16" s="182" t="s">
        <v>6</v>
      </c>
      <c r="C16" s="185" t="str">
        <f aca="true">OFFSET('Table 1'!$A$8,0,$A16-$A$5)</f>
        <v>CO SW </v>
      </c>
      <c r="D16" s="177" t="s">
        <v>130</v>
      </c>
    </row>
    <row r="17" customFormat="false" ht="28.9" hidden="false" customHeight="true" outlineLevel="0" collapsed="false">
      <c r="A17" s="175" t="n">
        <f aca="false">A16+1</f>
        <v>13</v>
      </c>
      <c r="B17" s="182" t="s">
        <v>6</v>
      </c>
      <c r="C17" s="185" t="str">
        <f aca="true">OFFSET('Table 1'!$A$8,0,$A17-$A$5)</f>
        <v>CO GW</v>
      </c>
      <c r="D17" s="177" t="s">
        <v>131</v>
      </c>
    </row>
    <row r="18" customFormat="false" ht="28.9" hidden="false" customHeight="true" outlineLevel="0" collapsed="false">
      <c r="A18" s="175" t="n">
        <f aca="false">A17+1</f>
        <v>14</v>
      </c>
      <c r="B18" s="182" t="s">
        <v>6</v>
      </c>
      <c r="C18" s="185" t="str">
        <f aca="true">OFFSET('Table 1'!$A$8,0,$A18-$A$5)</f>
        <v>KS GW and Non-Fed Res Evap</v>
      </c>
      <c r="D18" s="177" t="s">
        <v>132</v>
      </c>
    </row>
    <row r="19" customFormat="false" ht="27.6" hidden="false" customHeight="true" outlineLevel="0" collapsed="false">
      <c r="A19" s="175" t="n">
        <f aca="false">A18+1</f>
        <v>15</v>
      </c>
      <c r="B19" s="182" t="s">
        <v>6</v>
      </c>
      <c r="C19" s="185" t="str">
        <f aca="true">OFFSET('Table 1'!$A$8,0,$A19-$A$5)</f>
        <v>NE GW</v>
      </c>
      <c r="D19" s="177" t="s">
        <v>133</v>
      </c>
    </row>
    <row r="20" customFormat="false" ht="13.9" hidden="false" customHeight="true" outlineLevel="0" collapsed="false">
      <c r="A20" s="179" t="n">
        <f aca="false">A19+1</f>
        <v>16</v>
      </c>
      <c r="B20" s="182" t="s">
        <v>6</v>
      </c>
      <c r="C20" s="186" t="str">
        <f aca="true">OFFSET('Table 1'!$A$8,0,$A20-$A$5)</f>
        <v>Virgin Flow</v>
      </c>
      <c r="D20" s="187" t="s">
        <v>134</v>
      </c>
    </row>
    <row r="21" customFormat="false" ht="13.9" hidden="false" customHeight="true" outlineLevel="0" collapsed="false">
      <c r="A21" s="171" t="n">
        <f aca="false">A20+1</f>
        <v>17</v>
      </c>
      <c r="B21" s="188" t="s">
        <v>7</v>
      </c>
      <c r="C21" s="183" t="str">
        <f aca="true">OFFSET('Table 1'!$A$8,0,$A21-$A$5)</f>
        <v>Gaged Flow at Benkelman</v>
      </c>
      <c r="D21" s="184" t="s">
        <v>135</v>
      </c>
    </row>
    <row r="22" customFormat="false" ht="25.9" hidden="false" customHeight="true" outlineLevel="0" collapsed="false">
      <c r="A22" s="175" t="n">
        <f aca="false">A21+1</f>
        <v>18</v>
      </c>
      <c r="B22" s="188" t="s">
        <v>7</v>
      </c>
      <c r="C22" s="185" t="str">
        <f aca="true">OFFSET('Table 1'!$A$8,0,$A22-$A$5)</f>
        <v>CO SW + CO Small Res Evap</v>
      </c>
      <c r="D22" s="189" t="s">
        <v>136</v>
      </c>
    </row>
    <row r="23" customFormat="false" ht="13.9" hidden="false" customHeight="true" outlineLevel="0" collapsed="false">
      <c r="A23" s="175" t="n">
        <f aca="false">A22+1</f>
        <v>19</v>
      </c>
      <c r="B23" s="188" t="s">
        <v>7</v>
      </c>
      <c r="C23" s="185" t="str">
        <f aca="true">OFFSET('Table 1'!$A$8,0,$A23-$A$5)</f>
        <v>CO GW + Bonny Res Seepage</v>
      </c>
      <c r="D23" s="177" t="s">
        <v>137</v>
      </c>
    </row>
    <row r="24" customFormat="false" ht="13.9" hidden="false" customHeight="true" outlineLevel="0" collapsed="false">
      <c r="A24" s="175" t="n">
        <f aca="false">A23+1</f>
        <v>20</v>
      </c>
      <c r="B24" s="188" t="s">
        <v>7</v>
      </c>
      <c r="C24" s="185" t="str">
        <f aca="true">OFFSET('Table 1'!$A$8,0,$A24-$A$5)</f>
        <v>CO Bonny Res Evap</v>
      </c>
      <c r="D24" s="189" t="s">
        <v>138</v>
      </c>
    </row>
    <row r="25" customFormat="false" ht="26.65" hidden="false" customHeight="true" outlineLevel="0" collapsed="false">
      <c r="A25" s="175" t="n">
        <f aca="false">A24+1</f>
        <v>21</v>
      </c>
      <c r="B25" s="188" t="s">
        <v>7</v>
      </c>
      <c r="C25" s="185" t="str">
        <f aca="true">OFFSET('Table 1'!$A$8,0,$A25-$A$5)</f>
        <v>KS GW, Non-Fed Res Evap, SW CU</v>
      </c>
      <c r="D25" s="189" t="s">
        <v>139</v>
      </c>
    </row>
    <row r="26" customFormat="false" ht="29.65" hidden="false" customHeight="true" outlineLevel="0" collapsed="false">
      <c r="A26" s="175" t="n">
        <f aca="false">A25+1</f>
        <v>22</v>
      </c>
      <c r="B26" s="188" t="s">
        <v>7</v>
      </c>
      <c r="C26" s="185" t="str">
        <f aca="true">OFFSET('Table 1'!$A$8,0,$A26-$A$5)</f>
        <v>NE GW</v>
      </c>
      <c r="D26" s="177" t="s">
        <v>140</v>
      </c>
    </row>
    <row r="27" customFormat="false" ht="13.9" hidden="false" customHeight="true" outlineLevel="0" collapsed="false">
      <c r="A27" s="179" t="n">
        <f aca="false">A26+1</f>
        <v>23</v>
      </c>
      <c r="B27" s="188" t="s">
        <v>7</v>
      </c>
      <c r="C27" s="186" t="str">
        <f aca="true">OFFSET('Table 1'!$A$8,0,$A27-$A$5)</f>
        <v>Virgin Flow</v>
      </c>
      <c r="D27" s="187" t="s">
        <v>141</v>
      </c>
    </row>
    <row r="28" customFormat="false" ht="13.9" hidden="false" customHeight="true" outlineLevel="0" collapsed="false">
      <c r="A28" s="171" t="n">
        <f aca="false">A27+1</f>
        <v>24</v>
      </c>
      <c r="B28" s="190" t="s">
        <v>8</v>
      </c>
      <c r="C28" s="183" t="str">
        <f aca="true">OFFSET('Table 1'!$A$8,0,$A28-$A$5)</f>
        <v>North Fork</v>
      </c>
      <c r="D28" s="184" t="s">
        <v>142</v>
      </c>
    </row>
    <row r="29" customFormat="false" ht="13.9" hidden="false" customHeight="true" outlineLevel="0" collapsed="false">
      <c r="A29" s="175" t="n">
        <f aca="false">A28+1</f>
        <v>25</v>
      </c>
      <c r="B29" s="190"/>
      <c r="C29" s="185" t="str">
        <f aca="true">OFFSET('Table 1'!$A$8,0,$A29-$A$5)</f>
        <v>Arikaree</v>
      </c>
      <c r="D29" s="189" t="s">
        <v>143</v>
      </c>
    </row>
    <row r="30" customFormat="false" ht="13.9" hidden="false" customHeight="true" outlineLevel="0" collapsed="false">
      <c r="A30" s="175" t="n">
        <f aca="false">A29+1</f>
        <v>26</v>
      </c>
      <c r="B30" s="190"/>
      <c r="C30" s="185" t="str">
        <f aca="true">OFFSET('Table 1'!$A$8,0,$A30-$A$5)</f>
        <v>South Fork</v>
      </c>
      <c r="D30" s="189" t="s">
        <v>144</v>
      </c>
    </row>
    <row r="31" customFormat="false" ht="28.9" hidden="false" customHeight="true" outlineLevel="0" collapsed="false">
      <c r="A31" s="175" t="n">
        <f aca="false">A30+1</f>
        <v>27</v>
      </c>
      <c r="B31" s="190"/>
      <c r="C31" s="185" t="str">
        <f aca="true">OFFSET('Table 1'!$A$8,0,$A31-$A$5)</f>
        <v>Colorado Allocation of Beaver Creek (See Table 5F in Water Short Year)</v>
      </c>
      <c r="D31" s="189" t="s">
        <v>145</v>
      </c>
    </row>
    <row r="32" customFormat="false" ht="13.9" hidden="false" customHeight="true" outlineLevel="0" collapsed="false">
      <c r="A32" s="179" t="n">
        <f aca="false">A31+1</f>
        <v>28</v>
      </c>
      <c r="B32" s="190"/>
      <c r="C32" s="186" t="str">
        <f aca="true">OFFSET('Table 1'!$A$8,0,$A32-$A$5)</f>
        <v>Total of All Basins</v>
      </c>
      <c r="D32" s="187" t="s">
        <v>146</v>
      </c>
    </row>
    <row r="33" customFormat="false" ht="13.9" hidden="false" customHeight="true" outlineLevel="0" collapsed="false">
      <c r="A33" s="191" t="n">
        <f aca="false">A32+1</f>
        <v>29</v>
      </c>
      <c r="B33" s="182" t="s">
        <v>9</v>
      </c>
      <c r="C33" s="192" t="str">
        <f aca="true">OFFSET('Table 1'!$A$8,0,$A33-$A$5)</f>
        <v>North Fork</v>
      </c>
      <c r="D33" s="193" t="s">
        <v>147</v>
      </c>
    </row>
    <row r="34" customFormat="false" ht="13.9" hidden="false" customHeight="true" outlineLevel="0" collapsed="false">
      <c r="A34" s="175" t="n">
        <f aca="false">A33+1</f>
        <v>30</v>
      </c>
      <c r="B34" s="182"/>
      <c r="C34" s="185" t="str">
        <f aca="true">OFFSET('Table 1'!$A$8,0,$A34-$A$5)</f>
        <v>Arikaree</v>
      </c>
      <c r="D34" s="189" t="s">
        <v>148</v>
      </c>
    </row>
    <row r="35" customFormat="false" ht="13.9" hidden="false" customHeight="true" outlineLevel="0" collapsed="false">
      <c r="A35" s="175" t="n">
        <f aca="false">A34+1</f>
        <v>31</v>
      </c>
      <c r="B35" s="182"/>
      <c r="C35" s="185" t="str">
        <f aca="true">OFFSET('Table 1'!$A$8,0,$A35-$A$5)</f>
        <v>South Fork</v>
      </c>
      <c r="D35" s="189" t="s">
        <v>149</v>
      </c>
    </row>
    <row r="36" customFormat="false" ht="13.9" hidden="false" customHeight="true" outlineLevel="0" collapsed="false">
      <c r="A36" s="175" t="n">
        <f aca="false">A35+1</f>
        <v>32</v>
      </c>
      <c r="B36" s="182"/>
      <c r="C36" s="185" t="str">
        <f aca="true">OFFSET('Table 1'!$A$8,0,$A36-$A$5)</f>
        <v>Buffalo and Rock Creek</v>
      </c>
      <c r="D36" s="189" t="s">
        <v>150</v>
      </c>
    </row>
    <row r="37" customFormat="false" ht="13.9" hidden="false" customHeight="true" outlineLevel="0" collapsed="false">
      <c r="A37" s="175" t="n">
        <f aca="false">A36+1</f>
        <v>33</v>
      </c>
      <c r="B37" s="182"/>
      <c r="C37" s="185" t="str">
        <f aca="true">OFFSET('Table 1'!$A$8,0,$A37-$A$5)</f>
        <v>French-man Creek</v>
      </c>
      <c r="D37" s="189" t="s">
        <v>150</v>
      </c>
    </row>
    <row r="38" customFormat="false" ht="13.9" hidden="false" customHeight="true" outlineLevel="0" collapsed="false">
      <c r="A38" s="175" t="n">
        <f aca="false">A37+1</f>
        <v>34</v>
      </c>
      <c r="B38" s="182"/>
      <c r="C38" s="185" t="str">
        <f aca="true">OFFSET('Table 1'!$A$8,0,$A38-$A$5)</f>
        <v>Rep River Mainstem</v>
      </c>
      <c r="D38" s="189" t="s">
        <v>150</v>
      </c>
    </row>
    <row r="39" customFormat="false" ht="13.9" hidden="false" customHeight="true" outlineLevel="0" collapsed="false">
      <c r="A39" s="179" t="n">
        <f aca="false">A38+1</f>
        <v>35</v>
      </c>
      <c r="B39" s="182"/>
      <c r="C39" s="186" t="str">
        <f aca="true">OFFSET('Table 1'!$A$8,0,$A39-$A$5)</f>
        <v>Total Colorado Con Use </v>
      </c>
      <c r="D39" s="187" t="s">
        <v>151</v>
      </c>
    </row>
    <row r="40" customFormat="false" ht="41.65" hidden="false" customHeight="true" outlineLevel="0" collapsed="false">
      <c r="A40" s="171" t="n">
        <f aca="false">A39+1</f>
        <v>36</v>
      </c>
      <c r="B40" s="194" t="s">
        <v>152</v>
      </c>
      <c r="C40" s="183" t="str">
        <f aca="true">OFFSET('Table 1'!$A$8,0,$A40-$A$5)</f>
        <v>Annual Amount Colorado Exceeded Compact Entitlement BEFORE CCP Delivery</v>
      </c>
      <c r="D40" s="184" t="s">
        <v>153</v>
      </c>
    </row>
    <row r="41" customFormat="false" ht="31.15" hidden="false" customHeight="true" outlineLevel="0" collapsed="false">
      <c r="A41" s="175" t="n">
        <f aca="false">A40+1</f>
        <v>37</v>
      </c>
      <c r="B41" s="194"/>
      <c r="C41" s="185" t="str">
        <f aca="true">OFFSET('Table 1'!$A$8,0,$A41-$A$5)</f>
        <v>CCP Deliveries</v>
      </c>
      <c r="D41" s="189" t="s">
        <v>121</v>
      </c>
    </row>
    <row r="42" customFormat="false" ht="42.6" hidden="false" customHeight="true" outlineLevel="0" collapsed="false">
      <c r="A42" s="175" t="n">
        <f aca="false">A41+1</f>
        <v>38</v>
      </c>
      <c r="B42" s="194"/>
      <c r="C42" s="185" t="str">
        <f aca="true">OFFSET('Table 1'!$A$8,0,$A42-$A$5)</f>
        <v>Annual Amount Colorado Exceeded Compact Entitlement after Accounting for CCP Delivery</v>
      </c>
      <c r="D42" s="189" t="s">
        <v>154</v>
      </c>
    </row>
    <row r="43" customFormat="false" ht="57.6" hidden="false" customHeight="true" outlineLevel="0" collapsed="false">
      <c r="A43" s="179" t="n">
        <f aca="false">A42+1</f>
        <v>39</v>
      </c>
      <c r="B43" s="194"/>
      <c r="C43" s="186" t="str">
        <f aca="true">OFFSET('Table 1'!$A$8,0,$A43-$A$5)</f>
        <v>5-year Running Average of the Amount Colorado Exceeded Compact Entitlement after Accounting for CCP Delivery</v>
      </c>
      <c r="D43" s="187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LibreOffice/7.3.5.2$Linux_X86_64 LibreOffice_project/30$Build-2</Application>
  <AppVersion>15.0000</AppVersion>
  <DocSecurity>0</DocSecurity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2018-09-07T16:34:49Z</cp:lastPrinted>
  <dcterms:modified xsi:type="dcterms:W3CDTF">2022-09-07T17:27:27Z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