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MWD\"/>
    </mc:Choice>
  </mc:AlternateContent>
  <xr:revisionPtr revIDLastSave="0" documentId="13_ncr:1_{B2803BB5-2F7F-473B-8AC3-8A7B5FB48094}" xr6:coauthVersionLast="47" xr6:coauthVersionMax="47" xr10:uidLastSave="{00000000-0000-0000-0000-000000000000}"/>
  <bookViews>
    <workbookView xWindow="-108" yWindow="-108" windowWidth="23256" windowHeight="12576" tabRatio="879" activeTab="12" xr2:uid="{00000000-000D-0000-FFFF-FFFF00000000}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irwin" sheetId="17" r:id="rId16"/>
    <sheet name="osb" sheetId="25" r:id="rId17"/>
    <sheet name="ks abov" sheetId="18" r:id="rId18"/>
    <sheet name="ks below" sheetId="19" r:id="rId19"/>
    <sheet name="ks-bost sum" sheetId="20" r:id="rId20"/>
    <sheet name="gln elder" sheetId="16" r:id="rId21"/>
    <sheet name="mirdan" sheetId="23" r:id="rId22"/>
    <sheet name="Fullerton" sheetId="15" r:id="rId23"/>
    <sheet name="twn lps sum" sheetId="30" r:id="rId24"/>
    <sheet name="ainsworth" sheetId="1" r:id="rId25"/>
    <sheet name="mir flts" sheetId="22" r:id="rId26"/>
  </sheets>
  <definedNames>
    <definedName name="_xlnm.Print_Area" localSheetId="20">'gln elder'!$A$1:$O$34</definedName>
    <definedName name="_xlnm.Print_Area">'culb ext 2'!$A$1:$O$40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1" i="16" l="1"/>
  <c r="J17" i="18" l="1"/>
  <c r="J18" i="18"/>
  <c r="J19" i="18"/>
  <c r="J20" i="18"/>
  <c r="J21" i="18"/>
  <c r="J22" i="18"/>
  <c r="J23" i="18"/>
  <c r="J24" i="18"/>
  <c r="J25" i="18"/>
  <c r="J26" i="18"/>
  <c r="J27" i="18"/>
  <c r="C16" i="16"/>
  <c r="C17" i="16"/>
  <c r="C18" i="16"/>
  <c r="C19" i="16"/>
  <c r="C20" i="16"/>
  <c r="C22" i="16" l="1"/>
  <c r="C23" i="16"/>
  <c r="C24" i="16"/>
  <c r="C25" i="16"/>
  <c r="C26" i="16"/>
  <c r="C27" i="16"/>
  <c r="K9" i="20" l="1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M20" i="4" s="1"/>
  <c r="K21" i="4"/>
  <c r="K22" i="4"/>
  <c r="M22" i="4" s="1"/>
  <c r="K23" i="4"/>
  <c r="K24" i="4"/>
  <c r="K25" i="4"/>
  <c r="M25" i="4" s="1"/>
  <c r="K26" i="4"/>
  <c r="M26" i="4" s="1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I28" i="4"/>
  <c r="M17" i="4" l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E21" i="23"/>
  <c r="D22" i="18" l="1"/>
  <c r="H20" i="5" l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E25" i="2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H27" i="7"/>
  <c r="J27" i="7" s="1"/>
  <c r="E27" i="7"/>
  <c r="M26" i="7"/>
  <c r="N26" i="7" s="1"/>
  <c r="H26" i="7"/>
  <c r="J26" i="7" s="1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 s="1"/>
  <c r="E19" i="7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J16" i="7" s="1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/>
  <c r="M23" i="25"/>
  <c r="N23" i="25" s="1"/>
  <c r="J23" i="25"/>
  <c r="E23" i="25"/>
  <c r="G23" i="25" s="1"/>
  <c r="M22" i="25"/>
  <c r="N22" i="25" s="1"/>
  <c r="J22" i="25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 s="1"/>
  <c r="E16" i="5"/>
  <c r="G16" i="5" s="1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G16" i="3" s="1"/>
  <c r="L28" i="14"/>
  <c r="L29" i="14" s="1"/>
  <c r="L28" i="29"/>
  <c r="K28" i="14"/>
  <c r="K28" i="13"/>
  <c r="K29" i="13" s="1"/>
  <c r="K28" i="24"/>
  <c r="K29" i="24" s="1"/>
  <c r="K28" i="29"/>
  <c r="K29" i="29" s="1"/>
  <c r="H28" i="14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N19" i="13"/>
  <c r="J19" i="13"/>
  <c r="J18" i="13"/>
  <c r="N17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H29" i="14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L29" i="29"/>
  <c r="D28" i="29"/>
  <c r="C28" i="29"/>
  <c r="J27" i="29"/>
  <c r="J26" i="29"/>
  <c r="N25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0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N21" i="26" s="1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H27" i="26"/>
  <c r="J27" i="26" s="1"/>
  <c r="I28" i="26"/>
  <c r="I29" i="26" s="1"/>
  <c r="F28" i="26"/>
  <c r="F29" i="26" s="1"/>
  <c r="D28" i="26"/>
  <c r="C28" i="26"/>
  <c r="B28" i="26"/>
  <c r="J26" i="26"/>
  <c r="J19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G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G25" i="2"/>
  <c r="J24" i="2"/>
  <c r="G24" i="2"/>
  <c r="J21" i="2"/>
  <c r="J20" i="2"/>
  <c r="J19" i="2"/>
  <c r="N18" i="2"/>
  <c r="J18" i="2"/>
  <c r="J17" i="2"/>
  <c r="G17" i="2"/>
  <c r="J16" i="2"/>
  <c r="G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G20" i="1" s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M17" i="18"/>
  <c r="N17" i="18" s="1"/>
  <c r="D18" i="18"/>
  <c r="E18" i="18" s="1"/>
  <c r="G18" i="18" s="1"/>
  <c r="M18" i="18"/>
  <c r="N18" i="18" s="1"/>
  <c r="D19" i="18"/>
  <c r="E19" i="18" s="1"/>
  <c r="B19" i="20" s="1"/>
  <c r="M19" i="18"/>
  <c r="N19" i="18" s="1"/>
  <c r="D20" i="18"/>
  <c r="E20" i="18" s="1"/>
  <c r="M20" i="18"/>
  <c r="N20" i="18" s="1"/>
  <c r="M21" i="18"/>
  <c r="N21" i="18" s="1"/>
  <c r="E22" i="18"/>
  <c r="M22" i="18"/>
  <c r="N22" i="18" s="1"/>
  <c r="M23" i="18"/>
  <c r="N23" i="18" s="1"/>
  <c r="M24" i="18"/>
  <c r="N24" i="18" s="1"/>
  <c r="M25" i="18"/>
  <c r="N25" i="18" s="1"/>
  <c r="M26" i="18"/>
  <c r="N26" i="18" s="1"/>
  <c r="G27" i="18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J22" i="22"/>
  <c r="M22" i="22"/>
  <c r="N22" i="22" s="1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E17" i="30" s="1"/>
  <c r="J17" i="23"/>
  <c r="M17" i="23"/>
  <c r="N17" i="23" s="1"/>
  <c r="E18" i="23"/>
  <c r="G18" i="23" s="1"/>
  <c r="J18" i="23"/>
  <c r="J18" i="30" s="1"/>
  <c r="M18" i="23"/>
  <c r="N18" i="23" s="1"/>
  <c r="E19" i="23"/>
  <c r="G19" i="23" s="1"/>
  <c r="J19" i="23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E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G16" i="25"/>
  <c r="N16" i="5"/>
  <c r="J19" i="30" l="1"/>
  <c r="M18" i="30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8" i="22"/>
  <c r="M29" i="22" s="1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E28" i="18" l="1"/>
  <c r="I30" i="18" s="1"/>
  <c r="N28" i="2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J28" i="4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E22" i="20"/>
  <c r="G22" i="20" s="1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J30" i="18" l="1"/>
  <c r="M30" i="18"/>
  <c r="G28" i="18"/>
  <c r="G29" i="18" s="1"/>
  <c r="K30" i="18"/>
  <c r="H30" i="18"/>
  <c r="F30" i="18"/>
  <c r="E29" i="18"/>
  <c r="L30" i="18"/>
  <c r="E30" i="18"/>
  <c r="B28" i="20"/>
  <c r="G28" i="20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4"/>
  <c r="J29" i="4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18" l="1"/>
  <c r="G30" i="30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</calcChain>
</file>

<file path=xl/sharedStrings.xml><?xml version="1.0" encoding="utf-8"?>
<sst xmlns="http://schemas.openxmlformats.org/spreadsheetml/2006/main" count="2607" uniqueCount="193">
  <si>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</si>
  <si>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</si>
  <si>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</si>
  <si>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</si>
  <si>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</si>
  <si>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</si>
  <si>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</si>
  <si>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</si>
  <si>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</si>
  <si>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</si>
  <si>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</si>
  <si>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</si>
  <si>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</si>
  <si>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</si>
  <si>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</si>
  <si>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</si>
  <si>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</si>
  <si>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</si>
  <si>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</si>
  <si>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</si>
  <si>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</si>
  <si>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</si>
  <si>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</si>
  <si>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</si>
  <si>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</si>
  <si>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</si>
  <si>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</si>
  <si>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</si>
  <si>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</si>
  <si>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</si>
  <si>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</si>
  <si>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</si>
  <si>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</si>
  <si>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</si>
  <si>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</si>
  <si>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</si>
  <si>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</si>
  <si>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</si>
  <si>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</si>
  <si>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</si>
  <si>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</si>
  <si>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</si>
  <si>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</si>
  <si>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</si>
  <si>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</si>
  <si>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</si>
  <si>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</si>
  <si>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</si>
  <si>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</si>
  <si>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</si>
  <si>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</si>
  <si>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</si>
  <si>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</si>
  <si>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</si>
  <si>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</si>
  <si>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</si>
  <si>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</si>
  <si>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</si>
  <si>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</si>
  <si>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</si>
  <si>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</si>
  <si>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</si>
  <si>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</si>
  <si>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</si>
  <si>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</si>
  <si>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</si>
  <si>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</si>
  <si>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</si>
  <si>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</si>
  <si>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</si>
  <si>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</si>
  <si>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</si>
  <si>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</si>
  <si>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</si>
  <si>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</si>
  <si>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</si>
  <si>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</si>
  <si>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</si>
  <si>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</si>
  <si>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</si>
  <si>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</si>
  <si>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</si>
  <si>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</si>
  <si>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</si>
  <si>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</si>
  <si>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</si>
  <si>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</si>
  <si>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</si>
  <si>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</si>
  <si>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</si>
  <si>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</si>
  <si>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</si>
  <si>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</si>
  <si>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</si>
  <si>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</si>
  <si>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</si>
  <si>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</si>
  <si>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</si>
  <si>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</si>
  <si>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</si>
  <si>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</si>
  <si>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</si>
  <si>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</si>
  <si>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</si>
  <si>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</si>
  <si>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</si>
  <si>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</si>
  <si>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</si>
  <si>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</si>
  <si>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</si>
  <si>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</si>
  <si>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</si>
  <si>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</si>
  <si>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</si>
  <si>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</si>
  <si>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</si>
  <si>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</si>
  <si>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</si>
  <si>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</si>
  <si>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</si>
  <si>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</si>
  <si>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</si>
  <si>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</si>
  <si>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</si>
  <si>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</si>
  <si>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</si>
  <si>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</si>
  <si>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</si>
  <si>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</si>
  <si>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</si>
  <si>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</si>
  <si>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</si>
  <si>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</si>
  <si>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</si>
  <si>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</si>
  <si>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</si>
  <si>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</si>
  <si>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</si>
  <si>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</si>
  <si>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</si>
  <si>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</si>
  <si>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</si>
  <si>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</si>
  <si>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</si>
  <si>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</si>
  <si>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</si>
  <si>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</si>
  <si>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</si>
  <si>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</si>
  <si>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</si>
  <si>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</si>
  <si>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</si>
  <si>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</si>
  <si>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</si>
  <si>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</si>
  <si>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</si>
  <si>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</si>
  <si>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</si>
  <si>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</si>
  <si>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</si>
  <si>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</si>
  <si>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</si>
  <si>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</si>
  <si>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</si>
  <si>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</si>
  <si>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</si>
  <si>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</si>
  <si>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</si>
  <si>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</si>
  <si>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</si>
  <si>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</si>
  <si>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</si>
  <si>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</si>
  <si>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</si>
  <si>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</si>
  <si>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</si>
  <si>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</si>
  <si>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</si>
  <si>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</si>
  <si>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</si>
  <si>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</si>
  <si>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</si>
  <si>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</si>
  <si>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</si>
  <si>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CULBERTSON EXTENSION 2</t>
  </si>
  <si>
    <t>Culbertson Extension 1</t>
  </si>
  <si>
    <t>non-district</t>
  </si>
  <si>
    <t>Culbertson Extension Canal 1 was not in operation during the 2020 irrigation season.</t>
  </si>
  <si>
    <t>Culbertson Extension Canal 2 was not in operation during the 2020 irrigation season.</t>
  </si>
  <si>
    <t>Conducted</t>
  </si>
  <si>
    <t xml:space="preserve">Bartley </t>
  </si>
  <si>
    <t>Canal*****</t>
  </si>
  <si>
    <t>Bartley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</si>
</sst>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2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24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8" fillId="0" borderId="1" xfId="0" applyNumberFormat="1" applyFont="1" applyBorder="1" applyAlignment="1" applyProtection="1">
      <alignment horizontal="left"/>
      <protection locked="0"/>
    </xf>
    <xf numFmtId="3" fontId="18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3" fontId="19" fillId="0" borderId="1" xfId="0" applyNumberFormat="1" applyFont="1" applyBorder="1" applyAlignment="1" applyProtection="1">
      <alignment horizontal="right"/>
      <protection locked="0"/>
    </xf>
    <xf numFmtId="0" fontId="19" fillId="0" borderId="1" xfId="0" applyNumberFormat="1" applyFont="1" applyBorder="1" applyAlignment="1" applyProtection="1">
      <protection locked="0"/>
    </xf>
    <xf numFmtId="3" fontId="19" fillId="0" borderId="5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Border="1" applyAlignment="1">
      <alignment horizontal="left"/>
    </xf>
    <xf numFmtId="3" fontId="19" fillId="0" borderId="6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6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9" fillId="0" borderId="1" xfId="0" applyNumberFormat="1" applyFont="1" applyBorder="1" applyAlignment="1" applyProtection="1">
      <alignment horizontal="left"/>
      <protection locked="0"/>
    </xf>
    <xf numFmtId="0" fontId="19" fillId="0" borderId="1" xfId="0" applyNumberFormat="1" applyFont="1" applyBorder="1" applyAlignment="1" applyProtection="1">
      <alignment horizontal="left"/>
      <protection locked="0"/>
    </xf>
    <xf numFmtId="3" fontId="19" fillId="0" borderId="1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19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9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166" fontId="22" fillId="0" borderId="1" xfId="0" applyNumberFormat="1" applyFont="1" applyBorder="1" applyAlignment="1" applyProtection="1">
      <alignment horizontal="left"/>
      <protection locked="0"/>
    </xf>
    <xf numFmtId="3" fontId="19" fillId="0" borderId="5" xfId="0" applyNumberFormat="1" applyFont="1" applyFill="1" applyBorder="1" applyAlignment="1" applyProtection="1">
      <alignment horizontal="left"/>
      <protection locked="0"/>
    </xf>
    <xf numFmtId="3" fontId="22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22" fillId="0" borderId="1" xfId="0" applyNumberFormat="1" applyFont="1" applyBorder="1" applyAlignment="1">
      <alignment horizontal="right"/>
    </xf>
    <xf numFmtId="0" fontId="23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24" fillId="0" borderId="1" xfId="0" applyFont="1" applyBorder="1" applyAlignment="1">
      <alignment horizontal="left"/>
    </xf>
    <xf numFmtId="3" fontId="25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6" fillId="0" borderId="0" xfId="0" applyFont="1" applyAlignment="1"/>
    <xf numFmtId="0" fontId="13" fillId="0" borderId="0" xfId="0" applyFont="1" applyAlignment="1"/>
    <xf numFmtId="0" fontId="26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7" fillId="0" borderId="0" xfId="0" applyFont="1" applyAlignment="1"/>
    <xf numFmtId="0" fontId="1" fillId="0" borderId="10" xfId="0" applyNumberFormat="1" applyFont="1" applyBorder="1" applyAlignment="1">
      <alignment horizontal="left"/>
    </xf>
    <xf numFmtId="3" fontId="22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8" fillId="0" borderId="0" xfId="0" applyNumberFormat="1" applyFont="1" applyAlignment="1" applyProtection="1">
      <alignment horizontal="left"/>
      <protection locked="0"/>
    </xf>
    <xf numFmtId="3" fontId="22" fillId="0" borderId="11" xfId="0" applyNumberFormat="1" applyFont="1" applyBorder="1" applyAlignment="1">
      <alignment horizontal="left"/>
    </xf>
    <xf numFmtId="3" fontId="29" fillId="0" borderId="11" xfId="0" applyNumberFormat="1" applyFont="1" applyBorder="1" applyAlignment="1">
      <alignment horizontal="left"/>
    </xf>
    <xf numFmtId="3" fontId="22" fillId="0" borderId="5" xfId="0" applyNumberFormat="1" applyFont="1" applyBorder="1" applyAlignment="1">
      <alignment horizontal="left"/>
    </xf>
    <xf numFmtId="0" fontId="31" fillId="0" borderId="0" xfId="0" applyNumberFormat="1" applyFont="1" applyAlignment="1"/>
    <xf numFmtId="0" fontId="30" fillId="0" borderId="0" xfId="0" applyFont="1" applyAlignment="1"/>
    <xf numFmtId="9" fontId="24" fillId="0" borderId="0" xfId="0" applyNumberFormat="1" applyFont="1" applyAlignment="1"/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19" fillId="0" borderId="5" xfId="0" applyNumberFormat="1" applyFont="1" applyBorder="1" applyAlignment="1">
      <alignment horizontal="left"/>
    </xf>
    <xf numFmtId="3" fontId="22" fillId="0" borderId="6" xfId="0" applyNumberFormat="1" applyFont="1" applyBorder="1" applyAlignment="1">
      <alignment horizontal="left"/>
    </xf>
    <xf numFmtId="3" fontId="22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  <xf numFmtId="0" fontId="22" fillId="0" borderId="14" xfId="0" applyFont="1" applyBorder="1" applyAlignment="1">
      <alignment horizontal="left"/>
    </xf>
    <xf numFmtId="3" fontId="22" fillId="0" borderId="14" xfId="0" applyNumberFormat="1" applyFont="1" applyBorder="1" applyAlignment="1">
      <alignment horizontal="left"/>
    </xf>
    <xf numFmtId="3" fontId="19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>
          <a:extLst>
            <a:ext uri="{FF2B5EF4-FFF2-40B4-BE49-F238E27FC236}">
              <a16:creationId xmlns:a16="http://schemas.microsoft.com/office/drawing/2014/main" id="{00000000-0008-0000-0700-00004A08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showOutlineSymbols="0" zoomScale="87" zoomScaleNormal="87" workbookViewId="0">
      <selection activeCell="E35" sqref="E3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5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360</v>
      </c>
      <c r="L9" s="11"/>
      <c r="M9" s="10" t="s">
        <v>77</v>
      </c>
      <c r="N9" s="120">
        <v>2021</v>
      </c>
    </row>
    <row r="10" spans="1:15" ht="17.399999999999999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2" thickTop="1" thickBot="1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 s="78" customFormat="1" ht="15.6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 s="78" customFormat="1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 s="78" customFormat="1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s="78" customFormat="1" ht="15.6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 s="78" customFormat="1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 s="78" customFormat="1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 s="78" customFormat="1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 s="78" customFormat="1">
      <c r="A19" s="140" t="s">
        <v>12</v>
      </c>
      <c r="B19" s="110">
        <v>454</v>
      </c>
      <c r="C19" s="141">
        <v>0</v>
      </c>
      <c r="D19" s="141">
        <v>0</v>
      </c>
      <c r="E19" s="142">
        <f t="shared" si="0"/>
        <v>454</v>
      </c>
      <c r="F19" s="110">
        <v>0</v>
      </c>
      <c r="G19" s="142">
        <f t="shared" si="1"/>
        <v>454</v>
      </c>
      <c r="H19" s="204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 s="78" customFormat="1">
      <c r="A20" s="140" t="s">
        <v>13</v>
      </c>
      <c r="B20" s="110">
        <v>1836</v>
      </c>
      <c r="C20" s="141">
        <v>0</v>
      </c>
      <c r="D20" s="141">
        <v>0</v>
      </c>
      <c r="E20" s="142">
        <f t="shared" si="0"/>
        <v>1836</v>
      </c>
      <c r="F20" s="110">
        <v>0</v>
      </c>
      <c r="G20" s="142">
        <f t="shared" si="1"/>
        <v>1836</v>
      </c>
      <c r="H20" s="204"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 s="78" customFormat="1">
      <c r="A21" s="140" t="s">
        <v>14</v>
      </c>
      <c r="B21" s="110">
        <v>1421</v>
      </c>
      <c r="C21" s="141">
        <v>0</v>
      </c>
      <c r="D21" s="141">
        <v>0</v>
      </c>
      <c r="E21" s="142">
        <f t="shared" si="0"/>
        <v>1421</v>
      </c>
      <c r="F21" s="110">
        <v>0</v>
      </c>
      <c r="G21" s="142">
        <f t="shared" si="1"/>
        <v>1222</v>
      </c>
      <c r="H21" s="204">
        <v>199</v>
      </c>
      <c r="I21" s="110">
        <v>16</v>
      </c>
      <c r="J21" s="142">
        <f t="shared" si="3"/>
        <v>140</v>
      </c>
      <c r="K21" s="110">
        <v>0</v>
      </c>
      <c r="L21" s="180">
        <v>43</v>
      </c>
      <c r="M21" s="156">
        <f t="shared" si="4"/>
        <v>43</v>
      </c>
      <c r="N21" s="157">
        <f t="shared" si="5"/>
        <v>0.11899999999999999</v>
      </c>
      <c r="O21" s="17"/>
    </row>
    <row r="22" spans="1:15" s="78" customFormat="1">
      <c r="A22" s="140" t="s">
        <v>15</v>
      </c>
      <c r="B22" s="110">
        <v>779</v>
      </c>
      <c r="C22" s="141">
        <v>0</v>
      </c>
      <c r="D22" s="141">
        <v>0</v>
      </c>
      <c r="E22" s="142">
        <f t="shared" si="0"/>
        <v>779</v>
      </c>
      <c r="F22" s="180">
        <v>0</v>
      </c>
      <c r="G22" s="220">
        <f t="shared" si="1"/>
        <v>508</v>
      </c>
      <c r="H22" s="219">
        <v>271</v>
      </c>
      <c r="I22" s="180">
        <v>28</v>
      </c>
      <c r="J22" s="220">
        <f t="shared" si="3"/>
        <v>110</v>
      </c>
      <c r="K22" s="180">
        <v>0</v>
      </c>
      <c r="L22" s="180">
        <v>133</v>
      </c>
      <c r="M22" s="156">
        <f t="shared" si="4"/>
        <v>133</v>
      </c>
      <c r="N22" s="157">
        <f t="shared" si="5"/>
        <v>0.36899999999999999</v>
      </c>
      <c r="O22" s="17"/>
    </row>
    <row r="23" spans="1:15" s="78" customFormat="1">
      <c r="A23" s="140" t="s">
        <v>16</v>
      </c>
      <c r="B23" s="110">
        <v>487</v>
      </c>
      <c r="C23" s="141">
        <v>0</v>
      </c>
      <c r="D23" s="141">
        <v>0</v>
      </c>
      <c r="E23" s="142">
        <f t="shared" si="0"/>
        <v>487</v>
      </c>
      <c r="F23" s="180">
        <v>0</v>
      </c>
      <c r="G23" s="220">
        <f t="shared" si="1"/>
        <v>487</v>
      </c>
      <c r="H23" s="219">
        <v>0</v>
      </c>
      <c r="I23" s="180">
        <v>0</v>
      </c>
      <c r="J23" s="220">
        <f t="shared" si="3"/>
        <v>0</v>
      </c>
      <c r="K23" s="180">
        <v>0</v>
      </c>
      <c r="L23" s="180">
        <v>0</v>
      </c>
      <c r="M23" s="156">
        <f t="shared" si="4"/>
        <v>0</v>
      </c>
      <c r="N23" s="157">
        <f t="shared" si="5"/>
        <v>0</v>
      </c>
      <c r="O23" s="17"/>
    </row>
    <row r="24" spans="1:15" s="78" customFormat="1">
      <c r="A24" s="140" t="s">
        <v>17</v>
      </c>
      <c r="B24" s="110">
        <v>588</v>
      </c>
      <c r="C24" s="141">
        <v>0</v>
      </c>
      <c r="D24" s="141">
        <v>0</v>
      </c>
      <c r="E24" s="142">
        <f t="shared" si="0"/>
        <v>588</v>
      </c>
      <c r="F24" s="180">
        <v>0</v>
      </c>
      <c r="G24" s="220">
        <f t="shared" si="1"/>
        <v>588</v>
      </c>
      <c r="H24" s="219">
        <v>0</v>
      </c>
      <c r="I24" s="180">
        <v>0</v>
      </c>
      <c r="J24" s="220">
        <f t="shared" si="3"/>
        <v>0</v>
      </c>
      <c r="K24" s="180">
        <v>0</v>
      </c>
      <c r="L24" s="180">
        <v>0</v>
      </c>
      <c r="M24" s="156">
        <f t="shared" si="4"/>
        <v>0</v>
      </c>
      <c r="N24" s="157">
        <f t="shared" si="5"/>
        <v>0</v>
      </c>
      <c r="O24" s="17"/>
    </row>
    <row r="25" spans="1:15" s="78" customFormat="1">
      <c r="A25" s="140" t="s">
        <v>18</v>
      </c>
      <c r="B25" s="110">
        <v>423</v>
      </c>
      <c r="C25" s="141">
        <v>0</v>
      </c>
      <c r="D25" s="141">
        <v>0</v>
      </c>
      <c r="E25" s="142">
        <f t="shared" si="0"/>
        <v>423</v>
      </c>
      <c r="F25" s="180">
        <v>0</v>
      </c>
      <c r="G25" s="220">
        <f t="shared" si="1"/>
        <v>423</v>
      </c>
      <c r="H25" s="219">
        <v>0</v>
      </c>
      <c r="I25" s="180">
        <v>0</v>
      </c>
      <c r="J25" s="220">
        <f t="shared" si="3"/>
        <v>0</v>
      </c>
      <c r="K25" s="180">
        <v>0</v>
      </c>
      <c r="L25" s="180">
        <v>0</v>
      </c>
      <c r="M25" s="156">
        <f t="shared" si="4"/>
        <v>0</v>
      </c>
      <c r="N25" s="157">
        <f t="shared" si="5"/>
        <v>0</v>
      </c>
      <c r="O25" s="17"/>
    </row>
    <row r="26" spans="1:15" s="78" customFormat="1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80">
        <v>0</v>
      </c>
      <c r="G26" s="220">
        <f t="shared" si="1"/>
        <v>0</v>
      </c>
      <c r="H26" s="219">
        <f t="shared" si="2"/>
        <v>0</v>
      </c>
      <c r="I26" s="180">
        <v>0</v>
      </c>
      <c r="J26" s="220">
        <f t="shared" si="3"/>
        <v>0</v>
      </c>
      <c r="K26" s="180">
        <v>0</v>
      </c>
      <c r="L26" s="180">
        <v>0</v>
      </c>
      <c r="M26" s="156">
        <f t="shared" si="4"/>
        <v>0</v>
      </c>
      <c r="N26" s="157">
        <f t="shared" si="5"/>
        <v>0</v>
      </c>
      <c r="O26" s="17"/>
    </row>
    <row r="27" spans="1:15" s="78" customFormat="1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80">
        <v>0</v>
      </c>
      <c r="G27" s="220">
        <f t="shared" si="1"/>
        <v>0</v>
      </c>
      <c r="H27" s="219">
        <f t="shared" si="2"/>
        <v>0</v>
      </c>
      <c r="I27" s="180">
        <v>0</v>
      </c>
      <c r="J27" s="220">
        <f t="shared" si="3"/>
        <v>0</v>
      </c>
      <c r="K27" s="180">
        <v>0</v>
      </c>
      <c r="L27" s="180">
        <v>0</v>
      </c>
      <c r="M27" s="156">
        <f t="shared" si="4"/>
        <v>0</v>
      </c>
      <c r="N27" s="157">
        <f t="shared" si="5"/>
        <v>0</v>
      </c>
      <c r="O27" s="17"/>
    </row>
    <row r="28" spans="1:15" s="78" customFormat="1" ht="15.6" thickBot="1">
      <c r="A28" s="140" t="s">
        <v>21</v>
      </c>
      <c r="B28" s="158">
        <f>SUM(B16:B27)</f>
        <v>5988</v>
      </c>
      <c r="C28" s="158">
        <f>SUM(C16:C27)</f>
        <v>0</v>
      </c>
      <c r="D28" s="158">
        <f>SUM(D16:D27)</f>
        <v>0</v>
      </c>
      <c r="E28" s="158">
        <f>SUM(E16:E27)</f>
        <v>5988</v>
      </c>
      <c r="F28" s="158">
        <f>SUM(F16:F27)</f>
        <v>0</v>
      </c>
      <c r="G28" s="158">
        <f t="shared" si="1"/>
        <v>5518</v>
      </c>
      <c r="H28" s="158">
        <f>SUM(H16:H27)</f>
        <v>470</v>
      </c>
      <c r="I28" s="158">
        <f>SUM(I16:I27)</f>
        <v>44</v>
      </c>
      <c r="J28" s="158">
        <f t="shared" si="3"/>
        <v>250</v>
      </c>
      <c r="K28" s="158">
        <f>SUM(K16:K27)</f>
        <v>0</v>
      </c>
      <c r="L28" s="158">
        <f>SUM(L16:L27)</f>
        <v>176</v>
      </c>
      <c r="M28" s="159">
        <f>SUM(M16:M27)</f>
        <v>176</v>
      </c>
      <c r="N28" s="160">
        <f t="shared" si="5"/>
        <v>0.48899999999999999</v>
      </c>
      <c r="O28" s="17"/>
    </row>
    <row r="29" spans="1:15" s="78" customFormat="1" ht="15.6" thickTop="1">
      <c r="A29" s="138" t="s">
        <v>22</v>
      </c>
      <c r="B29" s="161"/>
      <c r="C29" s="161"/>
      <c r="D29" s="161"/>
      <c r="E29" s="161">
        <f t="shared" ref="E29:M29" si="6">ROUND(+E28/$K$9,2)</f>
        <v>16.63</v>
      </c>
      <c r="F29" s="161">
        <f t="shared" si="6"/>
        <v>0</v>
      </c>
      <c r="G29" s="161">
        <f t="shared" si="6"/>
        <v>15.33</v>
      </c>
      <c r="H29" s="161">
        <f t="shared" si="6"/>
        <v>1.31</v>
      </c>
      <c r="I29" s="161">
        <f t="shared" si="6"/>
        <v>0.12</v>
      </c>
      <c r="J29" s="161">
        <f t="shared" si="6"/>
        <v>0.69</v>
      </c>
      <c r="K29" s="161">
        <f t="shared" si="6"/>
        <v>0</v>
      </c>
      <c r="L29" s="161">
        <f t="shared" si="6"/>
        <v>0.49</v>
      </c>
      <c r="M29" s="162">
        <f t="shared" si="6"/>
        <v>0.49</v>
      </c>
      <c r="N29" s="163"/>
      <c r="O29" s="17"/>
    </row>
    <row r="30" spans="1:15" s="78" customFormat="1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92.150968603874418</v>
      </c>
      <c r="H30" s="145">
        <f t="shared" si="7"/>
        <v>7.8490313961255849</v>
      </c>
      <c r="I30" s="145">
        <f t="shared" si="7"/>
        <v>0.73480293921175688</v>
      </c>
      <c r="J30" s="145">
        <f t="shared" si="7"/>
        <v>4.1750167000668004</v>
      </c>
      <c r="K30" s="145">
        <f t="shared" si="7"/>
        <v>0</v>
      </c>
      <c r="L30" s="145">
        <f t="shared" si="7"/>
        <v>2.9392117568470275</v>
      </c>
      <c r="M30" s="165">
        <f t="shared" si="7"/>
        <v>2.9392117568470275</v>
      </c>
      <c r="N30" s="157"/>
      <c r="O30" s="17"/>
    </row>
    <row r="31" spans="1:15" s="78" customFormat="1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 s="78" customFormat="1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 s="78" customFormat="1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 s="78" customFormat="1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 s="78" customFormat="1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 s="78" customFormat="1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 s="78" customFormat="1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32.4">
      <c r="D38" s="194"/>
      <c r="E38" s="210"/>
      <c r="F38" s="210"/>
      <c r="G38" s="210"/>
    </row>
    <row r="39" spans="1:15">
      <c r="O39" s="44"/>
    </row>
    <row r="40" spans="1:15" ht="22.8">
      <c r="B40" s="194"/>
      <c r="C40" s="194"/>
      <c r="D40" s="194"/>
      <c r="E40" s="194"/>
      <c r="F40" s="194"/>
      <c r="G40" s="194"/>
      <c r="H40" s="194"/>
      <c r="I40" s="194"/>
      <c r="J40" s="194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K9" sqref="K9"/>
    </sheetView>
  </sheetViews>
  <sheetFormatPr defaultColWidth="9.6328125" defaultRowHeight="15"/>
  <cols>
    <col min="1" max="1" width="15.6328125" style="78" customWidth="1"/>
    <col min="2" max="14" width="8.6328125" style="78" customWidth="1"/>
    <col min="15" max="15" width="3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174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727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115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93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217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217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217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217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217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217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217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217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217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217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111">
        <v>218</v>
      </c>
      <c r="C21" s="142">
        <v>0</v>
      </c>
      <c r="D21" s="142">
        <v>0</v>
      </c>
      <c r="E21" s="142">
        <f t="shared" si="0"/>
        <v>218</v>
      </c>
      <c r="F21" s="221">
        <v>62</v>
      </c>
      <c r="G21" s="142">
        <f t="shared" si="1"/>
        <v>156</v>
      </c>
      <c r="H21" s="111">
        <v>0</v>
      </c>
      <c r="I21" s="111">
        <v>0</v>
      </c>
      <c r="J21" s="142">
        <f t="shared" si="2"/>
        <v>0</v>
      </c>
      <c r="K21" s="217">
        <v>0</v>
      </c>
      <c r="L21" s="111">
        <v>0</v>
      </c>
      <c r="M21" s="142">
        <f t="shared" si="3"/>
        <v>0</v>
      </c>
      <c r="N21" s="167">
        <f t="shared" si="4"/>
        <v>0</v>
      </c>
      <c r="O21" s="85"/>
    </row>
    <row r="22" spans="1:15">
      <c r="A22" s="167" t="s">
        <v>15</v>
      </c>
      <c r="B22" s="111">
        <v>549</v>
      </c>
      <c r="C22" s="142">
        <v>0</v>
      </c>
      <c r="D22" s="142">
        <v>0</v>
      </c>
      <c r="E22" s="142">
        <f t="shared" si="0"/>
        <v>549</v>
      </c>
      <c r="F22" s="221">
        <v>89</v>
      </c>
      <c r="G22" s="142">
        <f t="shared" si="1"/>
        <v>337</v>
      </c>
      <c r="H22" s="111">
        <v>0</v>
      </c>
      <c r="I22" s="111">
        <v>0</v>
      </c>
      <c r="J22" s="142">
        <f t="shared" si="2"/>
        <v>0</v>
      </c>
      <c r="K22" s="221">
        <v>123</v>
      </c>
      <c r="L22" s="111">
        <v>0</v>
      </c>
      <c r="M22" s="142">
        <f t="shared" si="3"/>
        <v>123</v>
      </c>
      <c r="N22" s="167">
        <f t="shared" si="4"/>
        <v>0.16900000000000001</v>
      </c>
      <c r="O22" s="85"/>
    </row>
    <row r="23" spans="1:15">
      <c r="A23" s="167" t="s">
        <v>16</v>
      </c>
      <c r="B23" s="111">
        <v>551</v>
      </c>
      <c r="C23" s="142">
        <v>0</v>
      </c>
      <c r="D23" s="142">
        <v>0</v>
      </c>
      <c r="E23" s="142">
        <f t="shared" si="0"/>
        <v>551</v>
      </c>
      <c r="F23" s="221">
        <v>86</v>
      </c>
      <c r="G23" s="142">
        <f t="shared" si="1"/>
        <v>308</v>
      </c>
      <c r="H23" s="111">
        <v>0</v>
      </c>
      <c r="I23" s="111">
        <v>0</v>
      </c>
      <c r="J23" s="142">
        <f t="shared" si="2"/>
        <v>0</v>
      </c>
      <c r="K23" s="221">
        <v>157</v>
      </c>
      <c r="L23" s="111">
        <v>0</v>
      </c>
      <c r="M23" s="142">
        <f t="shared" si="3"/>
        <v>157</v>
      </c>
      <c r="N23" s="167">
        <f t="shared" si="4"/>
        <v>0.216</v>
      </c>
      <c r="O23" s="85"/>
    </row>
    <row r="24" spans="1:15">
      <c r="A24" s="167" t="s">
        <v>17</v>
      </c>
      <c r="B24" s="111">
        <v>63</v>
      </c>
      <c r="C24" s="142">
        <v>0</v>
      </c>
      <c r="D24" s="142">
        <v>0</v>
      </c>
      <c r="E24" s="142">
        <f t="shared" si="0"/>
        <v>63</v>
      </c>
      <c r="F24" s="221">
        <v>10</v>
      </c>
      <c r="G24" s="142">
        <f t="shared" si="1"/>
        <v>11</v>
      </c>
      <c r="H24" s="111">
        <v>0</v>
      </c>
      <c r="I24" s="111">
        <v>0</v>
      </c>
      <c r="J24" s="142">
        <f t="shared" si="2"/>
        <v>0</v>
      </c>
      <c r="K24" s="221">
        <v>42</v>
      </c>
      <c r="L24" s="111">
        <v>0</v>
      </c>
      <c r="M24" s="142">
        <f t="shared" si="3"/>
        <v>42</v>
      </c>
      <c r="N24" s="167">
        <f t="shared" si="4"/>
        <v>5.8000000000000003E-2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217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217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217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217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217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217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6" thickBot="1">
      <c r="A28" s="174" t="s">
        <v>21</v>
      </c>
      <c r="B28" s="158">
        <f>SUM(B16:B27)</f>
        <v>1381</v>
      </c>
      <c r="C28" s="158">
        <f>SUM(C16:C27)</f>
        <v>0</v>
      </c>
      <c r="D28" s="158">
        <f>SUM(D16:D27)</f>
        <v>0</v>
      </c>
      <c r="E28" s="158">
        <f>SUM(E16:E27)</f>
        <v>1381</v>
      </c>
      <c r="F28" s="158">
        <f>SUM(F16:F27)</f>
        <v>247</v>
      </c>
      <c r="G28" s="158">
        <f t="shared" si="1"/>
        <v>812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322</v>
      </c>
      <c r="L28" s="158">
        <f>SUM(L16:L27)</f>
        <v>0</v>
      </c>
      <c r="M28" s="158">
        <f>SUM(M16:M27)</f>
        <v>322</v>
      </c>
      <c r="N28" s="168">
        <f t="shared" si="4"/>
        <v>0.443</v>
      </c>
      <c r="O28" s="85"/>
    </row>
    <row r="29" spans="1:15" ht="15.6" thickTop="1">
      <c r="A29" s="170" t="s">
        <v>22</v>
      </c>
      <c r="B29" s="170"/>
      <c r="C29" s="170"/>
      <c r="D29" s="170"/>
      <c r="E29" s="170">
        <f t="shared" ref="E29:M29" si="5">ROUND(+E28/$K$9,2)</f>
        <v>1.9</v>
      </c>
      <c r="F29" s="170">
        <f t="shared" si="5"/>
        <v>0.34</v>
      </c>
      <c r="G29" s="170">
        <f t="shared" si="5"/>
        <v>1.1200000000000001</v>
      </c>
      <c r="H29" s="170">
        <f t="shared" si="5"/>
        <v>0</v>
      </c>
      <c r="I29" s="170">
        <f t="shared" si="5"/>
        <v>0</v>
      </c>
      <c r="J29" s="170">
        <f t="shared" si="5"/>
        <v>0</v>
      </c>
      <c r="K29" s="170">
        <f t="shared" si="5"/>
        <v>0.44</v>
      </c>
      <c r="L29" s="170">
        <f t="shared" si="5"/>
        <v>0</v>
      </c>
      <c r="M29" s="170">
        <f t="shared" si="5"/>
        <v>0.44</v>
      </c>
      <c r="N29" s="170"/>
      <c r="O29" s="85"/>
    </row>
    <row r="30" spans="1:15" ht="15.6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17.88559015206372</v>
      </c>
      <c r="G30" s="145">
        <f t="shared" si="6"/>
        <v>58.797972483707461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23.316437364228822</v>
      </c>
      <c r="L30" s="145">
        <f t="shared" si="6"/>
        <v>0</v>
      </c>
      <c r="M30" s="145">
        <f t="shared" si="6"/>
        <v>23.316437364228822</v>
      </c>
      <c r="N30" s="167"/>
      <c r="O30" s="85"/>
    </row>
    <row r="31" spans="1:15" ht="15.6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172"/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41" spans="1:15" ht="22.8">
      <c r="B41" s="196"/>
      <c r="C41" s="196"/>
      <c r="D41" s="196"/>
      <c r="E41" s="196"/>
      <c r="F41" s="196"/>
      <c r="G41" s="196"/>
      <c r="H41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zoomScale="87" zoomScaleNormal="87" workbookViewId="0">
      <selection activeCell="Q27" sqref="Q27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113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864</v>
      </c>
      <c r="L9" s="11"/>
      <c r="M9" s="10" t="s">
        <v>77</v>
      </c>
      <c r="N9" s="120">
        <v>2021</v>
      </c>
    </row>
    <row r="10" spans="1:15" ht="17.399999999999999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</row>
    <row r="17" spans="1:14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</row>
    <row r="18" spans="1:14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</row>
    <row r="19" spans="1:14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</row>
    <row r="20" spans="1:14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</row>
    <row r="21" spans="1:14">
      <c r="A21" s="140" t="s">
        <v>14</v>
      </c>
      <c r="B21" s="110">
        <v>32</v>
      </c>
      <c r="C21" s="141">
        <v>0</v>
      </c>
      <c r="D21" s="141">
        <v>0</v>
      </c>
      <c r="E21" s="142">
        <f t="shared" si="0"/>
        <v>32</v>
      </c>
      <c r="F21" s="221">
        <v>16</v>
      </c>
      <c r="G21" s="142">
        <f t="shared" si="1"/>
        <v>16</v>
      </c>
      <c r="H21" s="110">
        <v>0</v>
      </c>
      <c r="I21" s="110">
        <v>0</v>
      </c>
      <c r="J21" s="142">
        <f t="shared" si="2"/>
        <v>0</v>
      </c>
      <c r="K21" s="110">
        <v>0</v>
      </c>
      <c r="L21" s="110">
        <v>0</v>
      </c>
      <c r="M21" s="142">
        <f t="shared" si="3"/>
        <v>0</v>
      </c>
      <c r="N21" s="140">
        <f t="shared" si="4"/>
        <v>0</v>
      </c>
    </row>
    <row r="22" spans="1:14">
      <c r="A22" s="140" t="s">
        <v>15</v>
      </c>
      <c r="B22" s="110">
        <v>341</v>
      </c>
      <c r="C22" s="141">
        <v>0</v>
      </c>
      <c r="D22" s="141">
        <v>0</v>
      </c>
      <c r="E22" s="142">
        <f t="shared" si="0"/>
        <v>341</v>
      </c>
      <c r="F22" s="221">
        <v>33</v>
      </c>
      <c r="G22" s="142">
        <f t="shared" si="1"/>
        <v>204</v>
      </c>
      <c r="H22" s="110">
        <v>0</v>
      </c>
      <c r="I22" s="110">
        <v>0</v>
      </c>
      <c r="J22" s="142">
        <f t="shared" si="2"/>
        <v>0</v>
      </c>
      <c r="K22" s="221">
        <v>104</v>
      </c>
      <c r="L22" s="110">
        <v>0</v>
      </c>
      <c r="M22" s="142">
        <f t="shared" si="3"/>
        <v>104</v>
      </c>
      <c r="N22" s="140">
        <f t="shared" si="4"/>
        <v>0.12</v>
      </c>
    </row>
    <row r="23" spans="1:14">
      <c r="A23" s="140" t="s">
        <v>16</v>
      </c>
      <c r="B23" s="110">
        <v>531</v>
      </c>
      <c r="C23" s="141">
        <v>0</v>
      </c>
      <c r="D23" s="141">
        <v>0</v>
      </c>
      <c r="E23" s="142">
        <f t="shared" si="0"/>
        <v>531</v>
      </c>
      <c r="F23" s="221">
        <v>68</v>
      </c>
      <c r="G23" s="142">
        <f t="shared" si="1"/>
        <v>267</v>
      </c>
      <c r="H23" s="110">
        <v>0</v>
      </c>
      <c r="I23" s="110">
        <v>0</v>
      </c>
      <c r="J23" s="142">
        <f t="shared" si="2"/>
        <v>0</v>
      </c>
      <c r="K23" s="221">
        <v>196</v>
      </c>
      <c r="L23" s="110">
        <v>0</v>
      </c>
      <c r="M23" s="142">
        <f t="shared" si="3"/>
        <v>196</v>
      </c>
      <c r="N23" s="140">
        <f t="shared" si="4"/>
        <v>0.22700000000000001</v>
      </c>
    </row>
    <row r="24" spans="1:14">
      <c r="A24" s="140" t="s">
        <v>17</v>
      </c>
      <c r="B24" s="110">
        <v>0</v>
      </c>
      <c r="C24" s="141">
        <v>0</v>
      </c>
      <c r="D24" s="141">
        <v>0</v>
      </c>
      <c r="E24" s="142">
        <f t="shared" si="0"/>
        <v>0</v>
      </c>
      <c r="F24" s="110">
        <v>0</v>
      </c>
      <c r="G24" s="142">
        <f t="shared" si="1"/>
        <v>0</v>
      </c>
      <c r="H24" s="110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42">
        <f t="shared" si="3"/>
        <v>0</v>
      </c>
      <c r="N24" s="140">
        <f t="shared" si="4"/>
        <v>0</v>
      </c>
    </row>
    <row r="25" spans="1:14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</row>
    <row r="26" spans="1:14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</row>
    <row r="27" spans="1:14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</row>
    <row r="28" spans="1:14" ht="15.6" thickBot="1">
      <c r="A28" s="140" t="s">
        <v>21</v>
      </c>
      <c r="B28" s="158">
        <f>SUM(B16:B27)</f>
        <v>904</v>
      </c>
      <c r="C28" s="158">
        <f>SUM(C16:C27)</f>
        <v>0</v>
      </c>
      <c r="D28" s="158">
        <f>SUM(D16:D27)</f>
        <v>0</v>
      </c>
      <c r="E28" s="158">
        <f>SUM(E16:E27)</f>
        <v>904</v>
      </c>
      <c r="F28" s="158">
        <f>SUM(F16:F27)</f>
        <v>117</v>
      </c>
      <c r="G28" s="158">
        <f t="shared" si="1"/>
        <v>487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300</v>
      </c>
      <c r="L28" s="158">
        <f>SUM(L16:L27)</f>
        <v>0</v>
      </c>
      <c r="M28" s="158">
        <f>SUM(M16:M27)</f>
        <v>300</v>
      </c>
      <c r="N28" s="143">
        <f t="shared" si="4"/>
        <v>0.34699999999999998</v>
      </c>
    </row>
    <row r="29" spans="1:14" ht="15.6" thickTop="1">
      <c r="A29" s="138" t="s">
        <v>22</v>
      </c>
      <c r="B29" s="139"/>
      <c r="C29" s="139"/>
      <c r="D29" s="139"/>
      <c r="E29" s="161">
        <f t="shared" ref="E29:M29" si="5">ROUND(+E28/$K$9,2)</f>
        <v>1.05</v>
      </c>
      <c r="F29" s="161">
        <f t="shared" si="5"/>
        <v>0.14000000000000001</v>
      </c>
      <c r="G29" s="161">
        <f t="shared" si="5"/>
        <v>0.56000000000000005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0.35</v>
      </c>
      <c r="L29" s="161">
        <f t="shared" si="5"/>
        <v>0</v>
      </c>
      <c r="M29" s="161">
        <f t="shared" si="5"/>
        <v>0.35</v>
      </c>
      <c r="N29" s="139"/>
    </row>
    <row r="30" spans="1:14" ht="15.6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12.942477876106196</v>
      </c>
      <c r="G30" s="145">
        <f t="shared" si="6"/>
        <v>53.87168141592921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33.185840707964601</v>
      </c>
      <c r="L30" s="145">
        <f t="shared" si="6"/>
        <v>0</v>
      </c>
      <c r="M30" s="145">
        <f t="shared" si="6"/>
        <v>33.185840707964601</v>
      </c>
      <c r="N30" s="140"/>
    </row>
    <row r="31" spans="1:14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4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4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4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4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</row>
    <row r="37" spans="1:14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43" spans="1:14" ht="22.8">
      <c r="B43" s="194"/>
      <c r="C43" s="194"/>
      <c r="D43" s="194"/>
      <c r="E43" s="194"/>
      <c r="F43" s="194"/>
      <c r="G43" s="194"/>
      <c r="H43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T13" sqref="T13"/>
    </sheetView>
  </sheetViews>
  <sheetFormatPr defaultColWidth="9.6328125" defaultRowHeight="15"/>
  <cols>
    <col min="1" max="1" width="15.6328125" style="78" customWidth="1"/>
    <col min="2" max="14" width="8.6328125" style="78" customWidth="1"/>
    <col min="15" max="15" width="3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180</v>
      </c>
      <c r="C8" s="74"/>
      <c r="D8" s="74"/>
      <c r="E8" s="74"/>
      <c r="F8" s="74"/>
      <c r="G8" s="82" t="s">
        <v>56</v>
      </c>
      <c r="H8" s="74"/>
      <c r="I8" s="74" t="s">
        <v>91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1">
        <v>5710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192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/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92</v>
      </c>
      <c r="L14" s="90" t="s">
        <v>30</v>
      </c>
      <c r="M14" s="90"/>
      <c r="N14" s="89" t="s">
        <v>80</v>
      </c>
      <c r="O14" s="85"/>
    </row>
    <row r="15" spans="1:15">
      <c r="A15" s="128"/>
      <c r="B15" s="128" t="s">
        <v>32</v>
      </c>
      <c r="C15" s="128" t="s">
        <v>40</v>
      </c>
      <c r="D15" s="128" t="s">
        <v>32</v>
      </c>
      <c r="E15" s="128"/>
      <c r="F15" s="128" t="s">
        <v>55</v>
      </c>
      <c r="G15" s="128" t="s">
        <v>60</v>
      </c>
      <c r="H15" s="128" t="s">
        <v>62</v>
      </c>
      <c r="I15" s="129"/>
      <c r="J15" s="128"/>
      <c r="K15" s="128" t="s">
        <v>93</v>
      </c>
      <c r="L15" s="128" t="s">
        <v>76</v>
      </c>
      <c r="M15" s="128" t="s">
        <v>21</v>
      </c>
      <c r="N15" s="130" t="s">
        <v>81</v>
      </c>
      <c r="O15" s="85"/>
    </row>
    <row r="16" spans="1:15">
      <c r="A16" s="167" t="s">
        <v>9</v>
      </c>
      <c r="B16" s="111">
        <v>0</v>
      </c>
      <c r="C16" s="142">
        <v>0</v>
      </c>
      <c r="D16" s="142">
        <v>0</v>
      </c>
      <c r="E16" s="142">
        <f t="shared" ref="E16:E27" si="0">B16+C16-D16</f>
        <v>0</v>
      </c>
      <c r="F16" s="111">
        <v>0</v>
      </c>
      <c r="G16" s="142">
        <f t="shared" ref="G16:G28" si="1">E16-F16-H16-K16</f>
        <v>0</v>
      </c>
      <c r="H16" s="111">
        <v>0</v>
      </c>
      <c r="I16" s="111">
        <v>0</v>
      </c>
      <c r="J16" s="142">
        <f t="shared" ref="J16:J28" si="2">H16-I16-L16</f>
        <v>0</v>
      </c>
      <c r="K16" s="111">
        <v>0</v>
      </c>
      <c r="L16" s="111">
        <v>0</v>
      </c>
      <c r="M16" s="142">
        <f t="shared" ref="M16:M27" si="3">SUM(K16:L16)</f>
        <v>0</v>
      </c>
      <c r="N16" s="167">
        <f t="shared" ref="N16:N28" si="4">ROUND(+M16/$K$9,3)</f>
        <v>0</v>
      </c>
      <c r="O16" s="85"/>
    </row>
    <row r="17" spans="1:15">
      <c r="A17" s="167" t="s">
        <v>10</v>
      </c>
      <c r="B17" s="111">
        <v>0</v>
      </c>
      <c r="C17" s="142">
        <v>0</v>
      </c>
      <c r="D17" s="142">
        <v>0</v>
      </c>
      <c r="E17" s="142">
        <f t="shared" si="0"/>
        <v>0</v>
      </c>
      <c r="F17" s="111">
        <v>0</v>
      </c>
      <c r="G17" s="142">
        <f t="shared" si="1"/>
        <v>0</v>
      </c>
      <c r="H17" s="111">
        <v>0</v>
      </c>
      <c r="I17" s="111">
        <v>0</v>
      </c>
      <c r="J17" s="142">
        <f t="shared" si="2"/>
        <v>0</v>
      </c>
      <c r="K17" s="111">
        <v>0</v>
      </c>
      <c r="L17" s="111">
        <v>0</v>
      </c>
      <c r="M17" s="142">
        <f t="shared" si="3"/>
        <v>0</v>
      </c>
      <c r="N17" s="167">
        <f t="shared" si="4"/>
        <v>0</v>
      </c>
      <c r="O17" s="85"/>
    </row>
    <row r="18" spans="1:15">
      <c r="A18" s="167" t="s">
        <v>11</v>
      </c>
      <c r="B18" s="111">
        <v>0</v>
      </c>
      <c r="C18" s="142">
        <v>0</v>
      </c>
      <c r="D18" s="142">
        <v>0</v>
      </c>
      <c r="E18" s="142">
        <f t="shared" si="0"/>
        <v>0</v>
      </c>
      <c r="F18" s="111">
        <v>0</v>
      </c>
      <c r="G18" s="142">
        <f t="shared" si="1"/>
        <v>0</v>
      </c>
      <c r="H18" s="111">
        <v>0</v>
      </c>
      <c r="I18" s="111">
        <v>0</v>
      </c>
      <c r="J18" s="142">
        <f t="shared" si="2"/>
        <v>0</v>
      </c>
      <c r="K18" s="111">
        <v>0</v>
      </c>
      <c r="L18" s="111">
        <v>0</v>
      </c>
      <c r="M18" s="142">
        <f t="shared" si="3"/>
        <v>0</v>
      </c>
      <c r="N18" s="167">
        <f t="shared" si="4"/>
        <v>0</v>
      </c>
      <c r="O18" s="85"/>
    </row>
    <row r="19" spans="1:15">
      <c r="A19" s="167" t="s">
        <v>12</v>
      </c>
      <c r="B19" s="111">
        <v>0</v>
      </c>
      <c r="C19" s="142">
        <v>0</v>
      </c>
      <c r="D19" s="142">
        <v>0</v>
      </c>
      <c r="E19" s="142">
        <f t="shared" si="0"/>
        <v>0</v>
      </c>
      <c r="F19" s="111">
        <v>0</v>
      </c>
      <c r="G19" s="142">
        <f t="shared" si="1"/>
        <v>0</v>
      </c>
      <c r="H19" s="111">
        <v>0</v>
      </c>
      <c r="I19" s="111">
        <v>0</v>
      </c>
      <c r="J19" s="142">
        <f t="shared" si="2"/>
        <v>0</v>
      </c>
      <c r="K19" s="111">
        <v>0</v>
      </c>
      <c r="L19" s="111">
        <v>0</v>
      </c>
      <c r="M19" s="142">
        <f t="shared" si="3"/>
        <v>0</v>
      </c>
      <c r="N19" s="167">
        <f t="shared" si="4"/>
        <v>0</v>
      </c>
      <c r="O19" s="85"/>
    </row>
    <row r="20" spans="1:15">
      <c r="A20" s="167" t="s">
        <v>13</v>
      </c>
      <c r="B20" s="111">
        <v>0</v>
      </c>
      <c r="C20" s="142">
        <v>0</v>
      </c>
      <c r="D20" s="142">
        <v>0</v>
      </c>
      <c r="E20" s="142">
        <f t="shared" si="0"/>
        <v>0</v>
      </c>
      <c r="F20" s="111">
        <v>0</v>
      </c>
      <c r="G20" s="142">
        <f t="shared" si="1"/>
        <v>0</v>
      </c>
      <c r="H20" s="111">
        <v>0</v>
      </c>
      <c r="I20" s="111">
        <v>0</v>
      </c>
      <c r="J20" s="142">
        <f t="shared" si="2"/>
        <v>0</v>
      </c>
      <c r="K20" s="111">
        <v>0</v>
      </c>
      <c r="L20" s="111">
        <v>0</v>
      </c>
      <c r="M20" s="142">
        <f t="shared" si="3"/>
        <v>0</v>
      </c>
      <c r="N20" s="167">
        <f t="shared" si="4"/>
        <v>0</v>
      </c>
      <c r="O20" s="85"/>
    </row>
    <row r="21" spans="1:15">
      <c r="A21" s="167" t="s">
        <v>14</v>
      </c>
      <c r="B21" s="217">
        <v>2673</v>
      </c>
      <c r="C21" s="142">
        <v>0</v>
      </c>
      <c r="D21" s="142">
        <v>0</v>
      </c>
      <c r="E21" s="142">
        <f t="shared" si="0"/>
        <v>2673</v>
      </c>
      <c r="F21" s="221">
        <v>742</v>
      </c>
      <c r="G21" s="142">
        <f t="shared" si="1"/>
        <v>1642</v>
      </c>
      <c r="H21" s="111">
        <v>0</v>
      </c>
      <c r="I21" s="111">
        <v>0</v>
      </c>
      <c r="J21" s="142">
        <f t="shared" si="2"/>
        <v>0</v>
      </c>
      <c r="K21" s="221">
        <v>289</v>
      </c>
      <c r="L21" s="111">
        <v>0</v>
      </c>
      <c r="M21" s="142">
        <f t="shared" si="3"/>
        <v>289</v>
      </c>
      <c r="N21" s="167">
        <f t="shared" si="4"/>
        <v>5.0999999999999997E-2</v>
      </c>
      <c r="O21" s="85"/>
    </row>
    <row r="22" spans="1:15">
      <c r="A22" s="167" t="s">
        <v>15</v>
      </c>
      <c r="B22" s="217">
        <v>3473</v>
      </c>
      <c r="C22" s="142">
        <v>0</v>
      </c>
      <c r="D22" s="142">
        <v>0</v>
      </c>
      <c r="E22" s="142">
        <f t="shared" si="0"/>
        <v>3473</v>
      </c>
      <c r="F22" s="221">
        <v>486</v>
      </c>
      <c r="G22" s="142">
        <f t="shared" si="1"/>
        <v>1442</v>
      </c>
      <c r="H22" s="193">
        <v>0</v>
      </c>
      <c r="I22" s="111">
        <v>0</v>
      </c>
      <c r="J22" s="142">
        <f t="shared" si="2"/>
        <v>0</v>
      </c>
      <c r="K22" s="222">
        <v>1545</v>
      </c>
      <c r="L22" s="111">
        <v>0</v>
      </c>
      <c r="M22" s="142">
        <f t="shared" si="3"/>
        <v>1545</v>
      </c>
      <c r="N22" s="167">
        <f t="shared" si="4"/>
        <v>0.27100000000000002</v>
      </c>
      <c r="O22" s="85"/>
    </row>
    <row r="23" spans="1:15">
      <c r="A23" s="167" t="s">
        <v>16</v>
      </c>
      <c r="B23" s="217">
        <v>3405</v>
      </c>
      <c r="C23" s="142">
        <v>0</v>
      </c>
      <c r="D23" s="142">
        <v>0</v>
      </c>
      <c r="E23" s="142">
        <f t="shared" si="0"/>
        <v>3405</v>
      </c>
      <c r="F23" s="221">
        <v>869</v>
      </c>
      <c r="G23" s="142">
        <f t="shared" si="1"/>
        <v>1304</v>
      </c>
      <c r="H23" s="193">
        <v>0</v>
      </c>
      <c r="I23" s="111">
        <v>0</v>
      </c>
      <c r="J23" s="142">
        <f t="shared" si="2"/>
        <v>0</v>
      </c>
      <c r="K23" s="222">
        <v>1232</v>
      </c>
      <c r="L23" s="111">
        <v>0</v>
      </c>
      <c r="M23" s="142">
        <f t="shared" si="3"/>
        <v>1232</v>
      </c>
      <c r="N23" s="167">
        <f t="shared" si="4"/>
        <v>0.216</v>
      </c>
      <c r="O23" s="85"/>
    </row>
    <row r="24" spans="1:15">
      <c r="A24" s="167" t="s">
        <v>17</v>
      </c>
      <c r="B24" s="111">
        <v>0</v>
      </c>
      <c r="C24" s="142">
        <v>0</v>
      </c>
      <c r="D24" s="142">
        <v>0</v>
      </c>
      <c r="E24" s="142">
        <f t="shared" si="0"/>
        <v>0</v>
      </c>
      <c r="F24" s="111">
        <v>0</v>
      </c>
      <c r="G24" s="142">
        <f t="shared" si="1"/>
        <v>0</v>
      </c>
      <c r="H24" s="111">
        <v>0</v>
      </c>
      <c r="I24" s="111">
        <v>0</v>
      </c>
      <c r="J24" s="142">
        <f t="shared" si="2"/>
        <v>0</v>
      </c>
      <c r="K24" s="217">
        <v>0</v>
      </c>
      <c r="L24" s="111">
        <v>0</v>
      </c>
      <c r="M24" s="142">
        <f t="shared" si="3"/>
        <v>0</v>
      </c>
      <c r="N24" s="167">
        <f t="shared" si="4"/>
        <v>0</v>
      </c>
      <c r="O24" s="85"/>
    </row>
    <row r="25" spans="1:15">
      <c r="A25" s="167" t="s">
        <v>18</v>
      </c>
      <c r="B25" s="111">
        <v>0</v>
      </c>
      <c r="C25" s="142">
        <v>0</v>
      </c>
      <c r="D25" s="142">
        <v>0</v>
      </c>
      <c r="E25" s="142">
        <f t="shared" si="0"/>
        <v>0</v>
      </c>
      <c r="F25" s="111">
        <v>0</v>
      </c>
      <c r="G25" s="142">
        <f t="shared" si="1"/>
        <v>0</v>
      </c>
      <c r="H25" s="111">
        <v>0</v>
      </c>
      <c r="I25" s="111">
        <v>0</v>
      </c>
      <c r="J25" s="142">
        <f t="shared" si="2"/>
        <v>0</v>
      </c>
      <c r="K25" s="111">
        <v>0</v>
      </c>
      <c r="L25" s="111">
        <v>0</v>
      </c>
      <c r="M25" s="142">
        <f t="shared" si="3"/>
        <v>0</v>
      </c>
      <c r="N25" s="167">
        <f t="shared" si="4"/>
        <v>0</v>
      </c>
      <c r="O25" s="85"/>
    </row>
    <row r="26" spans="1:15">
      <c r="A26" s="167" t="s">
        <v>19</v>
      </c>
      <c r="B26" s="111">
        <v>0</v>
      </c>
      <c r="C26" s="142">
        <v>0</v>
      </c>
      <c r="D26" s="142">
        <v>0</v>
      </c>
      <c r="E26" s="142">
        <f t="shared" si="0"/>
        <v>0</v>
      </c>
      <c r="F26" s="111">
        <v>0</v>
      </c>
      <c r="G26" s="142">
        <f t="shared" si="1"/>
        <v>0</v>
      </c>
      <c r="H26" s="111">
        <v>0</v>
      </c>
      <c r="I26" s="111">
        <v>0</v>
      </c>
      <c r="J26" s="142">
        <f t="shared" si="2"/>
        <v>0</v>
      </c>
      <c r="K26" s="111">
        <v>0</v>
      </c>
      <c r="L26" s="111">
        <v>0</v>
      </c>
      <c r="M26" s="142">
        <f t="shared" si="3"/>
        <v>0</v>
      </c>
      <c r="N26" s="167">
        <f t="shared" si="4"/>
        <v>0</v>
      </c>
      <c r="O26" s="85"/>
    </row>
    <row r="27" spans="1:15">
      <c r="A27" s="167" t="s">
        <v>20</v>
      </c>
      <c r="B27" s="111">
        <v>0</v>
      </c>
      <c r="C27" s="142">
        <v>0</v>
      </c>
      <c r="D27" s="142">
        <v>0</v>
      </c>
      <c r="E27" s="142">
        <f t="shared" si="0"/>
        <v>0</v>
      </c>
      <c r="F27" s="111">
        <v>0</v>
      </c>
      <c r="G27" s="142">
        <f t="shared" si="1"/>
        <v>0</v>
      </c>
      <c r="H27" s="111">
        <v>0</v>
      </c>
      <c r="I27" s="111">
        <v>0</v>
      </c>
      <c r="J27" s="142">
        <f t="shared" si="2"/>
        <v>0</v>
      </c>
      <c r="K27" s="111">
        <v>0</v>
      </c>
      <c r="L27" s="111">
        <v>0</v>
      </c>
      <c r="M27" s="142">
        <f t="shared" si="3"/>
        <v>0</v>
      </c>
      <c r="N27" s="167">
        <f t="shared" si="4"/>
        <v>0</v>
      </c>
      <c r="O27" s="85"/>
    </row>
    <row r="28" spans="1:15" ht="15.6" thickBot="1">
      <c r="A28" s="167" t="s">
        <v>21</v>
      </c>
      <c r="B28" s="142">
        <f>SUM(B16:B27)</f>
        <v>9551</v>
      </c>
      <c r="C28" s="142">
        <f>SUM(C16:C27)</f>
        <v>0</v>
      </c>
      <c r="D28" s="142">
        <f>SUM(D16:D27)</f>
        <v>0</v>
      </c>
      <c r="E28" s="142">
        <f>SUM(E16:E27)</f>
        <v>9551</v>
      </c>
      <c r="F28" s="142">
        <f>SUM(F16:F27)</f>
        <v>2097</v>
      </c>
      <c r="G28" s="142">
        <f t="shared" si="1"/>
        <v>4388</v>
      </c>
      <c r="H28" s="142">
        <f>SUM(H16:H27)</f>
        <v>0</v>
      </c>
      <c r="I28" s="142">
        <f>SUM(I16:I27)</f>
        <v>0</v>
      </c>
      <c r="J28" s="142">
        <f t="shared" si="2"/>
        <v>0</v>
      </c>
      <c r="K28" s="142">
        <f>SUM(K16:K27)</f>
        <v>3066</v>
      </c>
      <c r="L28" s="142">
        <f>SUM(L16:L27)</f>
        <v>0</v>
      </c>
      <c r="M28" s="142">
        <f>SUM(M16:M27)</f>
        <v>3066</v>
      </c>
      <c r="N28" s="168">
        <f t="shared" si="4"/>
        <v>0.53700000000000003</v>
      </c>
      <c r="O28" s="85"/>
    </row>
    <row r="29" spans="1:15" ht="15.6" thickTop="1">
      <c r="A29" s="169" t="s">
        <v>22</v>
      </c>
      <c r="B29" s="169"/>
      <c r="C29" s="169"/>
      <c r="D29" s="169"/>
      <c r="E29" s="169">
        <f t="shared" ref="E29:M29" si="5">ROUND(+E28/$K$9,2)</f>
        <v>1.67</v>
      </c>
      <c r="F29" s="169">
        <f t="shared" si="5"/>
        <v>0.37</v>
      </c>
      <c r="G29" s="169">
        <f t="shared" si="5"/>
        <v>0.77</v>
      </c>
      <c r="H29" s="169">
        <f t="shared" si="5"/>
        <v>0</v>
      </c>
      <c r="I29" s="169">
        <f t="shared" si="5"/>
        <v>0</v>
      </c>
      <c r="J29" s="169">
        <f t="shared" si="5"/>
        <v>0</v>
      </c>
      <c r="K29" s="169">
        <f t="shared" si="5"/>
        <v>0.54</v>
      </c>
      <c r="L29" s="169">
        <f t="shared" si="5"/>
        <v>0</v>
      </c>
      <c r="M29" s="169">
        <f t="shared" si="5"/>
        <v>0.54</v>
      </c>
      <c r="N29" s="170"/>
      <c r="O29" s="85"/>
    </row>
    <row r="30" spans="1:15" ht="15.6" thickBot="1">
      <c r="A30" s="167" t="s">
        <v>23</v>
      </c>
      <c r="B30" s="167"/>
      <c r="C30" s="167"/>
      <c r="D30" s="167"/>
      <c r="E30" s="167">
        <f t="shared" ref="E30:M30" si="6">E28/$E$28*100</f>
        <v>100</v>
      </c>
      <c r="F30" s="145">
        <f t="shared" si="6"/>
        <v>21.955816144906294</v>
      </c>
      <c r="G30" s="145">
        <f t="shared" si="6"/>
        <v>45.942833211182077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32.10135064391163</v>
      </c>
      <c r="L30" s="145">
        <f t="shared" si="6"/>
        <v>0</v>
      </c>
      <c r="M30" s="145">
        <f t="shared" si="6"/>
        <v>32.10135064391163</v>
      </c>
      <c r="N30" s="167"/>
      <c r="O30" s="85"/>
    </row>
    <row r="31" spans="1:15" ht="15.6" thickTop="1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15">
      <c r="A32" s="75" t="s">
        <v>24</v>
      </c>
      <c r="B32" s="75" t="s">
        <v>33</v>
      </c>
      <c r="C32" s="172"/>
      <c r="D32" s="172"/>
      <c r="E32" s="172"/>
      <c r="F32" s="172"/>
      <c r="G32" s="172"/>
      <c r="H32" s="172"/>
      <c r="I32" s="75" t="s">
        <v>66</v>
      </c>
      <c r="J32" s="172"/>
      <c r="K32" s="172"/>
      <c r="L32" s="172"/>
      <c r="M32" s="172"/>
      <c r="N32" s="172"/>
    </row>
    <row r="33" spans="1:15">
      <c r="A33" s="75"/>
      <c r="B33" s="75" t="s">
        <v>34</v>
      </c>
      <c r="C33" s="172"/>
      <c r="D33" s="172"/>
      <c r="E33" s="172"/>
      <c r="F33" s="172"/>
      <c r="G33" s="172"/>
      <c r="H33" s="172"/>
      <c r="I33" s="75" t="s">
        <v>67</v>
      </c>
      <c r="J33" s="172"/>
      <c r="K33" s="172"/>
      <c r="L33" s="172"/>
      <c r="M33" s="172"/>
      <c r="N33" s="172"/>
    </row>
    <row r="34" spans="1:15">
      <c r="A34" s="75"/>
      <c r="B34" s="75" t="s">
        <v>35</v>
      </c>
      <c r="C34" s="172"/>
      <c r="D34" s="172"/>
      <c r="E34" s="172"/>
      <c r="F34" s="172"/>
      <c r="G34" s="172"/>
      <c r="H34" s="172"/>
      <c r="I34" s="75" t="s">
        <v>68</v>
      </c>
      <c r="J34" s="172"/>
      <c r="K34" s="172"/>
      <c r="L34" s="172"/>
      <c r="M34" s="172"/>
      <c r="N34" s="172"/>
    </row>
    <row r="35" spans="1:15">
      <c r="A35" s="75"/>
      <c r="B35" s="75" t="s">
        <v>36</v>
      </c>
      <c r="C35" s="172"/>
      <c r="D35" s="172"/>
      <c r="E35" s="172"/>
      <c r="F35" s="172"/>
      <c r="G35" s="172"/>
      <c r="H35" s="172"/>
      <c r="I35" s="75" t="s">
        <v>69</v>
      </c>
      <c r="J35" s="172"/>
      <c r="K35" s="172"/>
      <c r="L35" s="172"/>
      <c r="M35" s="172"/>
      <c r="N35" s="172"/>
    </row>
    <row r="36" spans="1:15">
      <c r="A36" s="76"/>
      <c r="B36" s="172"/>
      <c r="C36" s="172" t="s">
        <v>0</v>
      </c>
      <c r="D36" s="172" t="s">
        <v>0</v>
      </c>
      <c r="E36" s="172" t="s">
        <v>0</v>
      </c>
      <c r="F36" s="172"/>
      <c r="G36" s="172"/>
      <c r="H36" s="172"/>
      <c r="I36" s="75"/>
      <c r="J36" s="172"/>
      <c r="K36" s="172"/>
      <c r="L36" s="172"/>
      <c r="M36" s="172"/>
      <c r="N36" s="172"/>
      <c r="O36" s="77"/>
    </row>
    <row r="37" spans="1:15">
      <c r="A37" s="77"/>
      <c r="C37" s="78" t="s">
        <v>0</v>
      </c>
      <c r="D37" s="78" t="s">
        <v>0</v>
      </c>
      <c r="E37" s="78" t="s">
        <v>0</v>
      </c>
    </row>
    <row r="38" spans="1:15">
      <c r="A38" s="77"/>
      <c r="C38" s="78" t="s">
        <v>0</v>
      </c>
      <c r="D38" s="78" t="s">
        <v>0</v>
      </c>
      <c r="E38" s="78" t="s">
        <v>0</v>
      </c>
    </row>
    <row r="40" spans="1:15" ht="22.8">
      <c r="B40" s="196"/>
      <c r="C40" s="196"/>
      <c r="D40" s="196"/>
      <c r="E40" s="196"/>
      <c r="F40" s="196"/>
      <c r="G40" s="196"/>
      <c r="H40" s="19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tabSelected="1" showOutlineSymbols="0" zoomScale="87" zoomScaleNormal="87" workbookViewId="0">
      <selection activeCell="K4" sqref="K4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" width="9.6328125" style="1" customWidth="1"/>
    <col min="17" max="17" width="43.81640625" style="1" customWidth="1"/>
    <col min="18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7.399999999999999">
      <c r="A8" s="8" t="s">
        <v>4</v>
      </c>
      <c r="B8" s="135" t="s">
        <v>89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19232</v>
      </c>
      <c r="L9" s="137"/>
      <c r="M9" s="10" t="s">
        <v>77</v>
      </c>
      <c r="N9" s="120">
        <v>2021</v>
      </c>
    </row>
    <row r="10" spans="1:15" ht="18" thickBot="1">
      <c r="A10" s="10" t="s">
        <v>6</v>
      </c>
      <c r="B10" s="137" t="s">
        <v>90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127"/>
      <c r="B15" s="127" t="s">
        <v>32</v>
      </c>
      <c r="C15" s="127" t="s">
        <v>40</v>
      </c>
      <c r="D15" s="127" t="s">
        <v>32</v>
      </c>
      <c r="E15" s="127"/>
      <c r="F15" s="127" t="s">
        <v>55</v>
      </c>
      <c r="G15" s="127" t="s">
        <v>60</v>
      </c>
      <c r="H15" s="127" t="s">
        <v>62</v>
      </c>
      <c r="I15" s="203"/>
      <c r="J15" s="127"/>
      <c r="K15" s="132" t="s">
        <v>93</v>
      </c>
      <c r="L15" s="127" t="s">
        <v>76</v>
      </c>
      <c r="M15" s="127" t="s">
        <v>21</v>
      </c>
      <c r="N15" s="125" t="s">
        <v>81</v>
      </c>
      <c r="O15" s="17"/>
    </row>
    <row r="16" spans="1:15">
      <c r="A16" s="140" t="s">
        <v>9</v>
      </c>
      <c r="B16" s="155">
        <f>frnklin!B16+'frnk pmp'!B16+nap!B16+sup!B16+'cout ne'!B16</f>
        <v>0</v>
      </c>
      <c r="C16" s="204">
        <v>0</v>
      </c>
      <c r="D16" s="204">
        <v>0</v>
      </c>
      <c r="E16" s="142">
        <f t="shared" ref="E16:E27" si="0">B16+C16-D16</f>
        <v>0</v>
      </c>
      <c r="F16" s="182">
        <f>frnklin!F16+'frnk pmp'!F16+nap!F16+sup!F16+'cout ne'!F16</f>
        <v>0</v>
      </c>
      <c r="G16" s="142">
        <f t="shared" ref="G16:G28" si="1">E16-F16-H16-K16</f>
        <v>0</v>
      </c>
      <c r="H16" s="182">
        <f>frnklin!H16+'frnk pmp'!H16+nap!H16+sup!H16+'cout ne'!H16</f>
        <v>0</v>
      </c>
      <c r="I16" s="204">
        <v>0</v>
      </c>
      <c r="J16" s="142">
        <f t="shared" ref="J16:J28" si="2">H16-I16-L16</f>
        <v>0</v>
      </c>
      <c r="K16" s="182">
        <f>frnklin!K16+'frnk pmp'!K16+nap!K16+sup!K16+'cout ne'!K16</f>
        <v>0</v>
      </c>
      <c r="L16" s="182">
        <f>frnklin!L16+'frnk pmp'!L16+nap!L16+sup!L16+'cout ne'!L16</f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55">
        <f>frnklin!B17+'frnk pmp'!B17+nap!B17+sup!B17+'cout ne'!B17</f>
        <v>0</v>
      </c>
      <c r="C17" s="204">
        <v>0</v>
      </c>
      <c r="D17" s="204">
        <v>0</v>
      </c>
      <c r="E17" s="142">
        <f t="shared" si="0"/>
        <v>0</v>
      </c>
      <c r="F17" s="182">
        <f>frnklin!F17+'frnk pmp'!F17+nap!F17+sup!F17+'cout ne'!F17</f>
        <v>0</v>
      </c>
      <c r="G17" s="142">
        <f t="shared" si="1"/>
        <v>0</v>
      </c>
      <c r="H17" s="182">
        <f>frnklin!H17+'frnk pmp'!H17+nap!H17+sup!H17+'cout ne'!H17</f>
        <v>0</v>
      </c>
      <c r="I17" s="204">
        <v>0</v>
      </c>
      <c r="J17" s="142">
        <f t="shared" si="2"/>
        <v>0</v>
      </c>
      <c r="K17" s="182">
        <f>frnklin!K17+'frnk pmp'!K17+nap!K17+sup!K17+'cout ne'!K17</f>
        <v>0</v>
      </c>
      <c r="L17" s="182">
        <f>frnklin!L17+'frnk pmp'!L17+nap!L17+sup!L17+'cout ne'!L17</f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55">
        <f>frnklin!B18+'frnk pmp'!B18+nap!B18+sup!B18+'cout ne'!B18</f>
        <v>0</v>
      </c>
      <c r="C18" s="204">
        <v>0</v>
      </c>
      <c r="D18" s="204">
        <v>0</v>
      </c>
      <c r="E18" s="142">
        <f t="shared" si="0"/>
        <v>0</v>
      </c>
      <c r="F18" s="182">
        <f>frnklin!F18+'frnk pmp'!F18+nap!F18+sup!F18+'cout ne'!F18</f>
        <v>0</v>
      </c>
      <c r="G18" s="142">
        <f t="shared" si="1"/>
        <v>0</v>
      </c>
      <c r="H18" s="182">
        <f>frnklin!H18+'frnk pmp'!H18+nap!H18+sup!H18+'cout ne'!H18</f>
        <v>0</v>
      </c>
      <c r="I18" s="204">
        <v>0</v>
      </c>
      <c r="J18" s="142">
        <f t="shared" si="2"/>
        <v>0</v>
      </c>
      <c r="K18" s="182">
        <f>frnklin!K18+'frnk pmp'!K18+nap!K18+sup!K18+'cout ne'!K18</f>
        <v>0</v>
      </c>
      <c r="L18" s="182">
        <f>frnklin!L18+'frnk pmp'!L18+nap!L18+sup!L18+'cout ne'!L18</f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55">
        <f>frnklin!B19+'frnk pmp'!B19+nap!B19+sup!B19+'cout ne'!B19</f>
        <v>0</v>
      </c>
      <c r="C19" s="204">
        <v>0</v>
      </c>
      <c r="D19" s="204">
        <v>0</v>
      </c>
      <c r="E19" s="142">
        <f t="shared" si="0"/>
        <v>0</v>
      </c>
      <c r="F19" s="182">
        <f>frnklin!F19+'frnk pmp'!F19+nap!F19+sup!F19+'cout ne'!F19</f>
        <v>0</v>
      </c>
      <c r="G19" s="142">
        <f t="shared" si="1"/>
        <v>0</v>
      </c>
      <c r="H19" s="182">
        <f>frnklin!H19+'frnk pmp'!H19+nap!H19+sup!H19+'cout ne'!H19</f>
        <v>0</v>
      </c>
      <c r="I19" s="204">
        <v>0</v>
      </c>
      <c r="J19" s="142">
        <f t="shared" si="2"/>
        <v>0</v>
      </c>
      <c r="K19" s="182">
        <f>frnklin!K19+'frnk pmp'!K19+nap!K19+sup!K19+'cout ne'!K19</f>
        <v>0</v>
      </c>
      <c r="L19" s="182">
        <f>frnklin!L19+'frnk pmp'!L19+nap!L19+sup!L19+'cout ne'!L19</f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55">
        <f>frnklin!B20+'frnk pmp'!B20+nap!B20+sup!B20+'cout ne'!B20</f>
        <v>0</v>
      </c>
      <c r="C20" s="204">
        <v>0</v>
      </c>
      <c r="D20" s="204">
        <v>0</v>
      </c>
      <c r="E20" s="142">
        <f t="shared" si="0"/>
        <v>0</v>
      </c>
      <c r="F20" s="182">
        <f>frnklin!F20+'frnk pmp'!F20+nap!F20+sup!F20+'cout ne'!F20</f>
        <v>0</v>
      </c>
      <c r="G20" s="142">
        <f t="shared" si="1"/>
        <v>0</v>
      </c>
      <c r="H20" s="182">
        <f>frnklin!H20+'frnk pmp'!H20+nap!H20+sup!H20+'cout ne'!H20</f>
        <v>0</v>
      </c>
      <c r="I20" s="204">
        <v>0</v>
      </c>
      <c r="J20" s="142">
        <f t="shared" si="2"/>
        <v>0</v>
      </c>
      <c r="K20" s="182">
        <f>frnklin!K20+'frnk pmp'!K20+nap!K20+sup!K20+'cout ne'!K20</f>
        <v>0</v>
      </c>
      <c r="L20" s="182">
        <f>frnklin!L20+'frnk pmp'!L20+nap!L20+sup!L20+'cout ne'!L20</f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55">
        <f>frnklin!B21+'frnk pmp'!B21+nap!B21+sup!B21+'cout ne'!B21</f>
        <v>6081</v>
      </c>
      <c r="C21" s="204">
        <v>0</v>
      </c>
      <c r="D21" s="204">
        <v>0</v>
      </c>
      <c r="E21" s="142">
        <f t="shared" si="0"/>
        <v>6081</v>
      </c>
      <c r="F21" s="182">
        <f>frnklin!F21+'frnk pmp'!F21+nap!F21+sup!F21+'cout ne'!F21</f>
        <v>1765</v>
      </c>
      <c r="G21" s="142">
        <f t="shared" si="1"/>
        <v>3961</v>
      </c>
      <c r="H21" s="182">
        <f>frnklin!H21+'frnk pmp'!H21+nap!H21+sup!H21+'cout ne'!H21</f>
        <v>0</v>
      </c>
      <c r="I21" s="204">
        <v>0</v>
      </c>
      <c r="J21" s="142">
        <f t="shared" si="2"/>
        <v>0</v>
      </c>
      <c r="K21" s="182">
        <f>frnklin!K21+'frnk pmp'!K21+nap!K21+sup!K21+'cout ne'!K21</f>
        <v>355</v>
      </c>
      <c r="L21" s="182">
        <f>frnklin!L21+'frnk pmp'!L21+nap!L21+sup!L21+'cout ne'!L21</f>
        <v>0</v>
      </c>
      <c r="M21" s="142">
        <f t="shared" si="3"/>
        <v>355</v>
      </c>
      <c r="N21" s="140">
        <f t="shared" si="4"/>
        <v>1.7999999999999999E-2</v>
      </c>
      <c r="O21" s="17"/>
    </row>
    <row r="22" spans="1:15">
      <c r="A22" s="140" t="s">
        <v>15</v>
      </c>
      <c r="B22" s="155">
        <f>frnklin!B22+'frnk pmp'!B22+nap!B22+sup!B22+'cout ne'!B22</f>
        <v>13333</v>
      </c>
      <c r="C22" s="204">
        <v>0</v>
      </c>
      <c r="D22" s="204">
        <v>0</v>
      </c>
      <c r="E22" s="142">
        <f t="shared" si="0"/>
        <v>13333</v>
      </c>
      <c r="F22" s="182">
        <f>frnklin!F22+'frnk pmp'!F22+nap!F22+sup!F22+'cout ne'!F22</f>
        <v>1488</v>
      </c>
      <c r="G22" s="142">
        <f t="shared" si="1"/>
        <v>8320</v>
      </c>
      <c r="H22" s="182">
        <f>frnklin!H22+'frnk pmp'!H22+nap!H22+sup!H22+'cout ne'!H22</f>
        <v>0</v>
      </c>
      <c r="I22" s="204">
        <v>0</v>
      </c>
      <c r="J22" s="142">
        <f t="shared" si="2"/>
        <v>0</v>
      </c>
      <c r="K22" s="182">
        <f>frnklin!K22+'frnk pmp'!K22+nap!K22+sup!K22+'cout ne'!K22</f>
        <v>3525</v>
      </c>
      <c r="L22" s="182">
        <f>frnklin!L22+'frnk pmp'!L22+nap!L22+sup!L22+'cout ne'!L22</f>
        <v>0</v>
      </c>
      <c r="M22" s="142">
        <f t="shared" si="3"/>
        <v>3525</v>
      </c>
      <c r="N22" s="140">
        <f t="shared" si="4"/>
        <v>0.183</v>
      </c>
      <c r="O22" s="17"/>
    </row>
    <row r="23" spans="1:15">
      <c r="A23" s="140" t="s">
        <v>16</v>
      </c>
      <c r="B23" s="155">
        <f>frnklin!B23+'frnk pmp'!B23+nap!B23+sup!B23+'cout ne'!B23</f>
        <v>12060</v>
      </c>
      <c r="C23" s="204">
        <v>0</v>
      </c>
      <c r="D23" s="204">
        <v>0</v>
      </c>
      <c r="E23" s="142">
        <f t="shared" si="0"/>
        <v>12060</v>
      </c>
      <c r="F23" s="182">
        <f>frnklin!F23+'frnk pmp'!F23+nap!F23+sup!F23+'cout ne'!F23</f>
        <v>1999</v>
      </c>
      <c r="G23" s="142">
        <f t="shared" si="1"/>
        <v>5993</v>
      </c>
      <c r="H23" s="182">
        <f>frnklin!H23+'frnk pmp'!H23+nap!H23+sup!H23+'cout ne'!H23</f>
        <v>0</v>
      </c>
      <c r="I23" s="204">
        <v>0</v>
      </c>
      <c r="J23" s="142">
        <f t="shared" si="2"/>
        <v>0</v>
      </c>
      <c r="K23" s="182">
        <f>frnklin!K23+'frnk pmp'!K23+nap!K23+sup!K23+'cout ne'!K23</f>
        <v>4068</v>
      </c>
      <c r="L23" s="182">
        <f>frnklin!L23+'frnk pmp'!L23+nap!L23+sup!L23+'cout ne'!L23</f>
        <v>0</v>
      </c>
      <c r="M23" s="142">
        <f t="shared" si="3"/>
        <v>4068</v>
      </c>
      <c r="N23" s="140">
        <f t="shared" si="4"/>
        <v>0.21199999999999999</v>
      </c>
      <c r="O23" s="17"/>
    </row>
    <row r="24" spans="1:15">
      <c r="A24" s="140" t="s">
        <v>17</v>
      </c>
      <c r="B24" s="155">
        <f>frnklin!B24+'frnk pmp'!B24+nap!B24+sup!B24+'cout ne'!B24</f>
        <v>2249</v>
      </c>
      <c r="C24" s="204">
        <v>0</v>
      </c>
      <c r="D24" s="204">
        <v>0</v>
      </c>
      <c r="E24" s="142">
        <f t="shared" si="0"/>
        <v>2249</v>
      </c>
      <c r="F24" s="182">
        <f>frnklin!F24+'frnk pmp'!F24+nap!F24+sup!F24+'cout ne'!F24</f>
        <v>398</v>
      </c>
      <c r="G24" s="142">
        <f t="shared" si="1"/>
        <v>1219</v>
      </c>
      <c r="H24" s="182">
        <f>frnklin!H24+'frnk pmp'!H24+nap!H24+sup!H24+'cout ne'!H24</f>
        <v>0</v>
      </c>
      <c r="I24" s="204">
        <v>0</v>
      </c>
      <c r="J24" s="142">
        <f t="shared" si="2"/>
        <v>0</v>
      </c>
      <c r="K24" s="182">
        <f>frnklin!K24+'frnk pmp'!K24+nap!K24+sup!K24+'cout ne'!K24</f>
        <v>632</v>
      </c>
      <c r="L24" s="182">
        <f>frnklin!L24+'frnk pmp'!L24+nap!L24+sup!L24+'cout ne'!L24</f>
        <v>0</v>
      </c>
      <c r="M24" s="142">
        <f t="shared" si="3"/>
        <v>632</v>
      </c>
      <c r="N24" s="140">
        <f t="shared" si="4"/>
        <v>3.3000000000000002E-2</v>
      </c>
      <c r="O24" s="17"/>
    </row>
    <row r="25" spans="1:15">
      <c r="A25" s="140" t="s">
        <v>18</v>
      </c>
      <c r="B25" s="155">
        <f>frnklin!B25+'frnk pmp'!B25+nap!B25+sup!B25+'cout ne'!B25</f>
        <v>0</v>
      </c>
      <c r="C25" s="204">
        <v>0</v>
      </c>
      <c r="D25" s="204">
        <v>0</v>
      </c>
      <c r="E25" s="142">
        <f t="shared" si="0"/>
        <v>0</v>
      </c>
      <c r="F25" s="182">
        <f>frnklin!F25+'frnk pmp'!F25+nap!F25+sup!F25+'cout ne'!F25</f>
        <v>0</v>
      </c>
      <c r="G25" s="142">
        <f t="shared" si="1"/>
        <v>0</v>
      </c>
      <c r="H25" s="182">
        <f>frnklin!H25+'frnk pmp'!H25+nap!H25+sup!H25+'cout ne'!H25</f>
        <v>0</v>
      </c>
      <c r="I25" s="204">
        <v>0</v>
      </c>
      <c r="J25" s="142">
        <f t="shared" si="2"/>
        <v>0</v>
      </c>
      <c r="K25" s="182">
        <f>frnklin!K25+'frnk pmp'!K25+nap!K25+sup!K25+'cout ne'!K25</f>
        <v>0</v>
      </c>
      <c r="L25" s="182">
        <f>frnklin!L25+'frnk pmp'!L25+nap!L25+sup!L25+'cout ne'!L25</f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55">
        <f>frnklin!B26+'frnk pmp'!B26+nap!B26+sup!B26+'cout ne'!B26</f>
        <v>0</v>
      </c>
      <c r="C26" s="204">
        <v>0</v>
      </c>
      <c r="D26" s="204">
        <v>0</v>
      </c>
      <c r="E26" s="142">
        <f t="shared" si="0"/>
        <v>0</v>
      </c>
      <c r="F26" s="182">
        <f>frnklin!F26+'frnk pmp'!F26+nap!F26+sup!F26+'cout ne'!F26</f>
        <v>0</v>
      </c>
      <c r="G26" s="142">
        <f t="shared" si="1"/>
        <v>0</v>
      </c>
      <c r="H26" s="182">
        <f>frnklin!H26+'frnk pmp'!H26+nap!H26+sup!H26+'cout ne'!H26</f>
        <v>0</v>
      </c>
      <c r="I26" s="204">
        <v>0</v>
      </c>
      <c r="J26" s="142">
        <f t="shared" si="2"/>
        <v>0</v>
      </c>
      <c r="K26" s="182">
        <f>frnklin!K26+'frnk pmp'!K26+nap!K26+sup!K26+'cout ne'!K26</f>
        <v>0</v>
      </c>
      <c r="L26" s="182">
        <f>frnklin!L26+'frnk pmp'!L26+nap!L26+sup!L26+'cout ne'!L26</f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55">
        <f>frnklin!B27+'frnk pmp'!B27+nap!B27+sup!B27+'cout ne'!B27</f>
        <v>0</v>
      </c>
      <c r="C27" s="204">
        <v>0</v>
      </c>
      <c r="D27" s="204">
        <v>0</v>
      </c>
      <c r="E27" s="142">
        <f t="shared" si="0"/>
        <v>0</v>
      </c>
      <c r="F27" s="182">
        <f>frnklin!F27+'frnk pmp'!F27+nap!F27+sup!F27+'cout ne'!F27</f>
        <v>0</v>
      </c>
      <c r="G27" s="142">
        <f t="shared" si="1"/>
        <v>0</v>
      </c>
      <c r="H27" s="182">
        <f>frnklin!H27+'frnk pmp'!H27+nap!H27+sup!H27+'cout ne'!H27</f>
        <v>0</v>
      </c>
      <c r="I27" s="204">
        <v>0</v>
      </c>
      <c r="J27" s="142">
        <f t="shared" si="2"/>
        <v>0</v>
      </c>
      <c r="K27" s="182">
        <f>frnklin!K27+'frnk pmp'!K27+nap!K27+sup!K27+'cout ne'!K27</f>
        <v>0</v>
      </c>
      <c r="L27" s="182">
        <f>frnklin!L27+'frnk pmp'!L27+nap!L27+sup!L27+'cout ne'!L27</f>
        <v>0</v>
      </c>
      <c r="M27" s="142">
        <f t="shared" si="3"/>
        <v>0</v>
      </c>
      <c r="N27" s="140">
        <f t="shared" si="4"/>
        <v>0</v>
      </c>
      <c r="O27" s="17"/>
    </row>
    <row r="28" spans="1:15" ht="15.6" thickBot="1">
      <c r="A28" s="140" t="s">
        <v>21</v>
      </c>
      <c r="B28" s="155">
        <f>frnklin!B28+'frnk pmp'!B28+nap!B28+sup!B28+'cout ne'!B28</f>
        <v>33723</v>
      </c>
      <c r="C28" s="207">
        <f>SUM(C16:C27)</f>
        <v>0</v>
      </c>
      <c r="D28" s="207">
        <f>SUM(D16:D27)</f>
        <v>0</v>
      </c>
      <c r="E28" s="158">
        <f>SUM(E16:E27)</f>
        <v>33723</v>
      </c>
      <c r="F28" s="182">
        <f>frnklin!F28+'frnk pmp'!F28+nap!F28+sup!F28+'cout ne'!F28</f>
        <v>5650</v>
      </c>
      <c r="G28" s="158">
        <f t="shared" si="1"/>
        <v>19493</v>
      </c>
      <c r="H28" s="182">
        <f>frnklin!H28+'frnk pmp'!H28+nap!H28+sup!H28+'cout ne'!H28</f>
        <v>0</v>
      </c>
      <c r="I28" s="207">
        <f>SUM(I16:I27)</f>
        <v>0</v>
      </c>
      <c r="J28" s="158">
        <f t="shared" si="2"/>
        <v>0</v>
      </c>
      <c r="K28" s="182">
        <f>frnklin!K28+'frnk pmp'!K28+nap!K28+sup!K28+'cout ne'!K28</f>
        <v>8580</v>
      </c>
      <c r="L28" s="182">
        <f>frnklin!L28+'frnk pmp'!L28+nap!L28+sup!L28+'cout ne'!L28</f>
        <v>0</v>
      </c>
      <c r="M28" s="158">
        <f>SUM(M16:M27)</f>
        <v>8580</v>
      </c>
      <c r="N28" s="143">
        <f t="shared" si="4"/>
        <v>0.44600000000000001</v>
      </c>
      <c r="O28" s="17"/>
    </row>
    <row r="29" spans="1:15" ht="15.6" thickTop="1">
      <c r="A29" s="138" t="s">
        <v>22</v>
      </c>
      <c r="B29" s="138"/>
      <c r="C29" s="138"/>
      <c r="D29" s="138"/>
      <c r="E29" s="144">
        <f t="shared" ref="E29:M29" si="5">ROUND(+E28/$K$9,2)</f>
        <v>1.75</v>
      </c>
      <c r="F29" s="144">
        <f t="shared" si="5"/>
        <v>0.28999999999999998</v>
      </c>
      <c r="G29" s="144">
        <f t="shared" si="5"/>
        <v>1.01</v>
      </c>
      <c r="H29" s="144">
        <f t="shared" si="5"/>
        <v>0</v>
      </c>
      <c r="I29" s="144">
        <f t="shared" si="5"/>
        <v>0</v>
      </c>
      <c r="J29" s="144">
        <f t="shared" si="5"/>
        <v>0</v>
      </c>
      <c r="K29" s="144">
        <f t="shared" si="5"/>
        <v>0.45</v>
      </c>
      <c r="L29" s="144">
        <f t="shared" si="5"/>
        <v>0</v>
      </c>
      <c r="M29" s="144">
        <f t="shared" si="5"/>
        <v>0.45</v>
      </c>
      <c r="N29" s="138"/>
      <c r="O29" s="17"/>
    </row>
    <row r="30" spans="1:15" ht="15.6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16.754144055985527</v>
      </c>
      <c r="G30" s="145">
        <f t="shared" si="6"/>
        <v>57.803279660765646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25.442576283248819</v>
      </c>
      <c r="L30" s="145">
        <f t="shared" si="6"/>
        <v>0</v>
      </c>
      <c r="M30" s="145">
        <f t="shared" si="6"/>
        <v>25.442576283248819</v>
      </c>
      <c r="N30" s="140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  <row r="40" spans="1:15" ht="22.8">
      <c r="B40" s="1" t="s">
        <v>0</v>
      </c>
      <c r="C40" s="194"/>
      <c r="D40" s="194"/>
      <c r="E40" s="194"/>
      <c r="F40" s="194"/>
      <c r="G40" s="194"/>
      <c r="H40" s="194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8"/>
  <sheetViews>
    <sheetView showOutlineSymbols="0" zoomScale="87" zoomScaleNormal="87" workbookViewId="0">
      <selection activeCell="S20" sqref="S20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7.399999999999999">
      <c r="A8" s="8" t="s">
        <v>4</v>
      </c>
      <c r="B8" s="135" t="s">
        <v>183</v>
      </c>
      <c r="C8" s="135"/>
      <c r="D8" s="135"/>
      <c r="E8" s="135"/>
      <c r="F8" s="135"/>
      <c r="G8" s="8" t="s">
        <v>56</v>
      </c>
      <c r="H8" s="135"/>
      <c r="I8" s="135" t="s">
        <v>91</v>
      </c>
      <c r="J8" s="135"/>
      <c r="K8" s="135"/>
      <c r="L8" s="135"/>
      <c r="M8" s="135"/>
      <c r="N8" s="135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19">
        <v>1014</v>
      </c>
      <c r="L9" s="137"/>
      <c r="M9" s="10" t="s">
        <v>77</v>
      </c>
      <c r="N9" s="120">
        <v>2021</v>
      </c>
    </row>
    <row r="10" spans="1:15" ht="18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 ht="15.6" thickBot="1">
      <c r="A15" s="188"/>
      <c r="B15" s="188" t="s">
        <v>32</v>
      </c>
      <c r="C15" s="188" t="s">
        <v>40</v>
      </c>
      <c r="D15" s="188" t="s">
        <v>32</v>
      </c>
      <c r="E15" s="188"/>
      <c r="F15" s="188" t="s">
        <v>55</v>
      </c>
      <c r="G15" s="188" t="s">
        <v>60</v>
      </c>
      <c r="H15" s="188" t="s">
        <v>62</v>
      </c>
      <c r="I15" s="189"/>
      <c r="J15" s="188"/>
      <c r="K15" s="188" t="s">
        <v>93</v>
      </c>
      <c r="L15" s="188" t="s">
        <v>76</v>
      </c>
      <c r="M15" s="188" t="s">
        <v>21</v>
      </c>
      <c r="N15" s="187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59</v>
      </c>
      <c r="C21" s="204">
        <v>0</v>
      </c>
      <c r="D21" s="204">
        <v>0</v>
      </c>
      <c r="E21" s="142">
        <f t="shared" si="0"/>
        <v>59</v>
      </c>
      <c r="F21" s="110">
        <v>0</v>
      </c>
      <c r="G21" s="142">
        <f t="shared" si="1"/>
        <v>7</v>
      </c>
      <c r="H21" s="110">
        <v>0</v>
      </c>
      <c r="I21" s="110">
        <v>0</v>
      </c>
      <c r="J21" s="142">
        <f t="shared" si="2"/>
        <v>0</v>
      </c>
      <c r="K21" s="110">
        <v>52</v>
      </c>
      <c r="L21" s="110">
        <v>0</v>
      </c>
      <c r="M21" s="142">
        <f t="shared" si="3"/>
        <v>52</v>
      </c>
      <c r="N21" s="140">
        <f t="shared" si="4"/>
        <v>5.0999999999999997E-2</v>
      </c>
      <c r="O21" s="17"/>
    </row>
    <row r="22" spans="1:15">
      <c r="A22" s="140" t="s">
        <v>15</v>
      </c>
      <c r="B22" s="204">
        <v>415</v>
      </c>
      <c r="C22" s="204">
        <v>0</v>
      </c>
      <c r="D22" s="204">
        <v>0</v>
      </c>
      <c r="E22" s="142">
        <f t="shared" si="0"/>
        <v>415</v>
      </c>
      <c r="F22" s="110">
        <v>0</v>
      </c>
      <c r="G22" s="142">
        <f t="shared" si="1"/>
        <v>272</v>
      </c>
      <c r="H22" s="110">
        <v>0</v>
      </c>
      <c r="I22" s="110">
        <v>0</v>
      </c>
      <c r="J22" s="142">
        <f t="shared" si="2"/>
        <v>0</v>
      </c>
      <c r="K22" s="110">
        <v>143</v>
      </c>
      <c r="L22" s="110">
        <v>0</v>
      </c>
      <c r="M22" s="142">
        <f t="shared" si="3"/>
        <v>143</v>
      </c>
      <c r="N22" s="140">
        <f t="shared" si="4"/>
        <v>0.14099999999999999</v>
      </c>
      <c r="O22" s="17"/>
    </row>
    <row r="23" spans="1:15">
      <c r="A23" s="140" t="s">
        <v>16</v>
      </c>
      <c r="B23" s="204">
        <v>407</v>
      </c>
      <c r="C23" s="204">
        <v>0</v>
      </c>
      <c r="D23" s="204">
        <v>0</v>
      </c>
      <c r="E23" s="142">
        <f t="shared" si="0"/>
        <v>407</v>
      </c>
      <c r="F23" s="110">
        <v>0</v>
      </c>
      <c r="G23" s="142">
        <f t="shared" si="1"/>
        <v>228</v>
      </c>
      <c r="H23" s="110">
        <v>0</v>
      </c>
      <c r="I23" s="110">
        <v>0</v>
      </c>
      <c r="J23" s="142">
        <f t="shared" si="2"/>
        <v>0</v>
      </c>
      <c r="K23" s="110">
        <v>179</v>
      </c>
      <c r="L23" s="110">
        <v>0</v>
      </c>
      <c r="M23" s="142">
        <f t="shared" si="3"/>
        <v>179</v>
      </c>
      <c r="N23" s="140">
        <f t="shared" si="4"/>
        <v>0.17699999999999999</v>
      </c>
      <c r="O23" s="17"/>
    </row>
    <row r="24" spans="1:15">
      <c r="A24" s="140" t="s">
        <v>17</v>
      </c>
      <c r="B24" s="204">
        <v>99</v>
      </c>
      <c r="C24" s="204">
        <v>0</v>
      </c>
      <c r="D24" s="204">
        <v>0</v>
      </c>
      <c r="E24" s="142">
        <f t="shared" si="0"/>
        <v>99</v>
      </c>
      <c r="F24" s="110">
        <v>0</v>
      </c>
      <c r="G24" s="142">
        <f t="shared" si="1"/>
        <v>73</v>
      </c>
      <c r="H24" s="110">
        <v>0</v>
      </c>
      <c r="I24" s="110">
        <v>0</v>
      </c>
      <c r="J24" s="142">
        <f t="shared" si="2"/>
        <v>0</v>
      </c>
      <c r="K24" s="110">
        <v>26</v>
      </c>
      <c r="L24" s="110">
        <v>0</v>
      </c>
      <c r="M24" s="142">
        <f t="shared" si="3"/>
        <v>26</v>
      </c>
      <c r="N24" s="140">
        <f t="shared" si="4"/>
        <v>2.5999999999999999E-2</v>
      </c>
      <c r="O24" s="17"/>
    </row>
    <row r="25" spans="1:15">
      <c r="A25" s="140" t="s">
        <v>18</v>
      </c>
      <c r="B25" s="204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6" thickBot="1">
      <c r="A28" s="140" t="s">
        <v>21</v>
      </c>
      <c r="B28" s="208">
        <f>SUM(B16:B27)</f>
        <v>980</v>
      </c>
      <c r="C28" s="207">
        <f>SUM(C16:C27)</f>
        <v>0</v>
      </c>
      <c r="D28" s="207">
        <f>SUM(D16:D27)</f>
        <v>0</v>
      </c>
      <c r="E28" s="158">
        <f>SUM(E16:E27)</f>
        <v>980</v>
      </c>
      <c r="F28" s="158">
        <f>SUM(F16:F27)</f>
        <v>0</v>
      </c>
      <c r="G28" s="158">
        <f t="shared" si="1"/>
        <v>580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400</v>
      </c>
      <c r="L28" s="158">
        <f>SUM(L16:L27)</f>
        <v>0</v>
      </c>
      <c r="M28" s="158">
        <f>SUM(M16:M27)</f>
        <v>400</v>
      </c>
      <c r="N28" s="143">
        <f t="shared" si="4"/>
        <v>0.39400000000000002</v>
      </c>
      <c r="O28" s="17"/>
    </row>
    <row r="29" spans="1:15" ht="15.6" thickTop="1">
      <c r="A29" s="138" t="s">
        <v>22</v>
      </c>
      <c r="B29" s="139"/>
      <c r="C29" s="139"/>
      <c r="D29" s="139"/>
      <c r="E29" s="161">
        <f t="shared" ref="E29:M29" si="5">ROUND(+E28/$K$9,2)</f>
        <v>0.97</v>
      </c>
      <c r="F29" s="161">
        <f t="shared" si="5"/>
        <v>0</v>
      </c>
      <c r="G29" s="161">
        <f t="shared" si="5"/>
        <v>0.56999999999999995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0.39</v>
      </c>
      <c r="L29" s="161">
        <f t="shared" si="5"/>
        <v>0</v>
      </c>
      <c r="M29" s="161">
        <f t="shared" si="5"/>
        <v>0.39</v>
      </c>
      <c r="N29" s="139"/>
      <c r="O29" s="17"/>
    </row>
    <row r="30" spans="1:15" ht="15.6" thickBot="1">
      <c r="A30" s="140" t="s">
        <v>23</v>
      </c>
      <c r="B30" s="140"/>
      <c r="C30" s="140"/>
      <c r="D30" s="140"/>
      <c r="E30" s="145">
        <f t="shared" ref="E30:M30" si="6">E28/$E$28*100</f>
        <v>100</v>
      </c>
      <c r="F30" s="145">
        <f t="shared" si="6"/>
        <v>0</v>
      </c>
      <c r="G30" s="145">
        <f t="shared" si="6"/>
        <v>59.183673469387756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40.816326530612244</v>
      </c>
      <c r="L30" s="145">
        <f t="shared" si="6"/>
        <v>0</v>
      </c>
      <c r="M30" s="145">
        <f t="shared" si="6"/>
        <v>40.816326530612244</v>
      </c>
      <c r="N30" s="140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7"/>
      <c r="C38" s="1" t="s">
        <v>0</v>
      </c>
      <c r="D38" s="1" t="s">
        <v>0</v>
      </c>
      <c r="E38" s="166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showOutlineSymbols="0" zoomScale="87" zoomScaleNormal="87" workbookViewId="0">
      <selection activeCell="R16" sqref="R16"/>
    </sheetView>
  </sheetViews>
  <sheetFormatPr defaultColWidth="9.6328125" defaultRowHeight="15"/>
  <cols>
    <col min="1" max="1" width="15.81640625" style="1" customWidth="1"/>
    <col min="2" max="3" width="7.6328125" style="1" customWidth="1"/>
    <col min="4" max="4" width="8.08984375" style="1" customWidth="1"/>
    <col min="5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7.399999999999999">
      <c r="A8" s="8" t="s">
        <v>4</v>
      </c>
      <c r="B8" s="135" t="s">
        <v>82</v>
      </c>
      <c r="C8" s="135"/>
      <c r="D8" s="135"/>
      <c r="E8" s="135"/>
      <c r="F8" s="135"/>
      <c r="G8" s="8" t="s">
        <v>56</v>
      </c>
      <c r="H8" s="135"/>
      <c r="I8" s="135" t="s">
        <v>84</v>
      </c>
      <c r="J8" s="135"/>
      <c r="K8" s="135"/>
      <c r="L8" s="135"/>
      <c r="M8" s="135"/>
      <c r="N8" s="135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6">
        <v>5763</v>
      </c>
      <c r="L9" s="137"/>
      <c r="M9" s="10" t="s">
        <v>77</v>
      </c>
      <c r="N9" s="105">
        <v>2021</v>
      </c>
    </row>
    <row r="10" spans="1:15" ht="18" thickBot="1">
      <c r="A10" s="10" t="s">
        <v>6</v>
      </c>
      <c r="B10" s="137" t="s">
        <v>83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37"/>
      <c r="N10" s="137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204">
        <v>0</v>
      </c>
      <c r="C16" s="204">
        <v>0</v>
      </c>
      <c r="D16" s="141">
        <v>0</v>
      </c>
      <c r="E16" s="142">
        <f t="shared" ref="E16:E21" si="0">B16+C16-D16</f>
        <v>0</v>
      </c>
      <c r="F16" s="204">
        <v>0</v>
      </c>
      <c r="G16" s="142">
        <f t="shared" ref="G16:G28" si="1">E16-F16-H16-K16</f>
        <v>0</v>
      </c>
      <c r="H16" s="204">
        <v>0</v>
      </c>
      <c r="I16" s="204">
        <v>0</v>
      </c>
      <c r="J16" s="142">
        <f t="shared" ref="J16:J28" si="2">H16-I16-L16</f>
        <v>0</v>
      </c>
      <c r="K16" s="204">
        <v>0</v>
      </c>
      <c r="L16" s="204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204">
        <v>0</v>
      </c>
      <c r="C17" s="204">
        <v>0</v>
      </c>
      <c r="D17" s="141">
        <v>0</v>
      </c>
      <c r="E17" s="142">
        <f t="shared" si="0"/>
        <v>0</v>
      </c>
      <c r="F17" s="204">
        <v>0</v>
      </c>
      <c r="G17" s="142">
        <f t="shared" si="1"/>
        <v>0</v>
      </c>
      <c r="H17" s="204">
        <v>0</v>
      </c>
      <c r="I17" s="204">
        <v>0</v>
      </c>
      <c r="J17" s="142">
        <f t="shared" si="2"/>
        <v>0</v>
      </c>
      <c r="K17" s="204">
        <v>0</v>
      </c>
      <c r="L17" s="204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204">
        <v>0</v>
      </c>
      <c r="C18" s="204">
        <v>0</v>
      </c>
      <c r="D18" s="141">
        <v>0</v>
      </c>
      <c r="E18" s="142">
        <f t="shared" si="0"/>
        <v>0</v>
      </c>
      <c r="F18" s="204">
        <v>0</v>
      </c>
      <c r="G18" s="142">
        <f t="shared" si="1"/>
        <v>0</v>
      </c>
      <c r="H18" s="204">
        <v>0</v>
      </c>
      <c r="I18" s="204">
        <v>0</v>
      </c>
      <c r="J18" s="142">
        <f t="shared" si="2"/>
        <v>0</v>
      </c>
      <c r="K18" s="204">
        <v>0</v>
      </c>
      <c r="L18" s="204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204">
        <v>0</v>
      </c>
      <c r="C19" s="204">
        <v>0</v>
      </c>
      <c r="D19" s="141">
        <v>0</v>
      </c>
      <c r="E19" s="142">
        <f t="shared" si="0"/>
        <v>0</v>
      </c>
      <c r="F19" s="204">
        <v>0</v>
      </c>
      <c r="G19" s="142">
        <f t="shared" si="1"/>
        <v>0</v>
      </c>
      <c r="H19" s="204">
        <v>0</v>
      </c>
      <c r="I19" s="204">
        <v>0</v>
      </c>
      <c r="J19" s="142">
        <f t="shared" si="2"/>
        <v>0</v>
      </c>
      <c r="K19" s="204">
        <v>0</v>
      </c>
      <c r="L19" s="204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204">
        <v>0</v>
      </c>
      <c r="C20" s="204">
        <v>0</v>
      </c>
      <c r="D20" s="141">
        <v>0</v>
      </c>
      <c r="E20" s="142">
        <f t="shared" si="0"/>
        <v>0</v>
      </c>
      <c r="F20" s="204">
        <v>0</v>
      </c>
      <c r="G20" s="142">
        <f t="shared" si="1"/>
        <v>0</v>
      </c>
      <c r="H20" s="204">
        <v>0</v>
      </c>
      <c r="I20" s="204">
        <v>0</v>
      </c>
      <c r="J20" s="142">
        <f t="shared" si="2"/>
        <v>0</v>
      </c>
      <c r="K20" s="204">
        <v>0</v>
      </c>
      <c r="L20" s="204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204">
        <v>0</v>
      </c>
      <c r="C21" s="204">
        <v>0</v>
      </c>
      <c r="D21" s="141">
        <v>0</v>
      </c>
      <c r="E21" s="142">
        <f t="shared" si="0"/>
        <v>0</v>
      </c>
      <c r="F21" s="204">
        <v>0</v>
      </c>
      <c r="G21" s="142">
        <f t="shared" si="1"/>
        <v>0</v>
      </c>
      <c r="H21" s="204">
        <v>0</v>
      </c>
      <c r="I21" s="204">
        <v>0</v>
      </c>
      <c r="J21" s="142">
        <f t="shared" si="2"/>
        <v>0</v>
      </c>
      <c r="K21" s="204">
        <v>0</v>
      </c>
      <c r="L21" s="204">
        <v>0</v>
      </c>
      <c r="M21" s="142">
        <f t="shared" si="3"/>
        <v>0</v>
      </c>
      <c r="N21" s="140">
        <f t="shared" si="4"/>
        <v>0</v>
      </c>
      <c r="O21" s="17"/>
    </row>
    <row r="22" spans="1:15">
      <c r="A22" s="140" t="s">
        <v>15</v>
      </c>
      <c r="B22" s="204">
        <v>2154</v>
      </c>
      <c r="C22" s="204">
        <v>439</v>
      </c>
      <c r="D22" s="141">
        <v>0</v>
      </c>
      <c r="E22" s="142">
        <f t="shared" ref="E22:E27" si="5">B22+C22-D22</f>
        <v>2593</v>
      </c>
      <c r="F22" s="204">
        <v>0</v>
      </c>
      <c r="G22" s="142">
        <f t="shared" si="1"/>
        <v>1038</v>
      </c>
      <c r="H22" s="204">
        <v>672</v>
      </c>
      <c r="I22" s="204">
        <v>0</v>
      </c>
      <c r="J22" s="142">
        <f>H22-I22-L22</f>
        <v>470</v>
      </c>
      <c r="K22" s="204">
        <v>883</v>
      </c>
      <c r="L22" s="204">
        <v>202</v>
      </c>
      <c r="M22" s="142">
        <f t="shared" si="3"/>
        <v>1085</v>
      </c>
      <c r="N22" s="140">
        <f t="shared" si="4"/>
        <v>0.188</v>
      </c>
      <c r="O22" s="17"/>
    </row>
    <row r="23" spans="1:15">
      <c r="A23" s="140" t="s">
        <v>16</v>
      </c>
      <c r="B23" s="204">
        <v>0</v>
      </c>
      <c r="C23" s="204">
        <v>0</v>
      </c>
      <c r="D23" s="141">
        <v>0</v>
      </c>
      <c r="E23" s="142">
        <f t="shared" si="5"/>
        <v>0</v>
      </c>
      <c r="F23" s="204">
        <v>0</v>
      </c>
      <c r="G23" s="142">
        <f t="shared" si="1"/>
        <v>0</v>
      </c>
      <c r="H23" s="204">
        <v>0</v>
      </c>
      <c r="I23" s="204">
        <v>0</v>
      </c>
      <c r="J23" s="142">
        <f t="shared" si="2"/>
        <v>0</v>
      </c>
      <c r="K23" s="204">
        <v>0</v>
      </c>
      <c r="L23" s="204">
        <v>0</v>
      </c>
      <c r="M23" s="142">
        <f t="shared" si="3"/>
        <v>0</v>
      </c>
      <c r="N23" s="140">
        <f t="shared" si="4"/>
        <v>0</v>
      </c>
      <c r="O23" s="17"/>
    </row>
    <row r="24" spans="1:15">
      <c r="A24" s="140" t="s">
        <v>17</v>
      </c>
      <c r="B24" s="204">
        <v>0</v>
      </c>
      <c r="C24" s="204">
        <v>0</v>
      </c>
      <c r="D24" s="141">
        <v>0</v>
      </c>
      <c r="E24" s="142">
        <f t="shared" si="5"/>
        <v>0</v>
      </c>
      <c r="F24" s="204">
        <v>0</v>
      </c>
      <c r="G24" s="142">
        <f t="shared" si="1"/>
        <v>0</v>
      </c>
      <c r="H24" s="204">
        <v>0</v>
      </c>
      <c r="I24" s="204">
        <v>0</v>
      </c>
      <c r="J24" s="142">
        <f t="shared" si="2"/>
        <v>0</v>
      </c>
      <c r="K24" s="204">
        <v>0</v>
      </c>
      <c r="L24" s="204">
        <v>0</v>
      </c>
      <c r="M24" s="142">
        <f t="shared" si="3"/>
        <v>0</v>
      </c>
      <c r="N24" s="140">
        <f t="shared" si="4"/>
        <v>0</v>
      </c>
      <c r="O24" s="17"/>
    </row>
    <row r="25" spans="1:15">
      <c r="A25" s="140" t="s">
        <v>18</v>
      </c>
      <c r="B25" s="204">
        <v>0</v>
      </c>
      <c r="C25" s="204">
        <v>0</v>
      </c>
      <c r="D25" s="141">
        <v>0</v>
      </c>
      <c r="E25" s="142">
        <f t="shared" si="5"/>
        <v>0</v>
      </c>
      <c r="F25" s="204">
        <v>0</v>
      </c>
      <c r="G25" s="142">
        <f t="shared" si="1"/>
        <v>0</v>
      </c>
      <c r="H25" s="204">
        <v>0</v>
      </c>
      <c r="I25" s="204">
        <v>0</v>
      </c>
      <c r="J25" s="142">
        <f t="shared" si="2"/>
        <v>0</v>
      </c>
      <c r="K25" s="204">
        <v>0</v>
      </c>
      <c r="L25" s="204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204">
        <v>0</v>
      </c>
      <c r="C26" s="204">
        <v>0</v>
      </c>
      <c r="D26" s="141">
        <v>0</v>
      </c>
      <c r="E26" s="142">
        <f t="shared" si="5"/>
        <v>0</v>
      </c>
      <c r="F26" s="204">
        <v>0</v>
      </c>
      <c r="G26" s="142">
        <f t="shared" si="1"/>
        <v>0</v>
      </c>
      <c r="H26" s="204">
        <v>0</v>
      </c>
      <c r="I26" s="204">
        <v>0</v>
      </c>
      <c r="J26" s="142">
        <f t="shared" si="2"/>
        <v>0</v>
      </c>
      <c r="K26" s="204">
        <v>0</v>
      </c>
      <c r="L26" s="204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204">
        <v>0</v>
      </c>
      <c r="C27" s="204">
        <v>0</v>
      </c>
      <c r="D27" s="141">
        <v>0</v>
      </c>
      <c r="E27" s="142">
        <f t="shared" si="5"/>
        <v>0</v>
      </c>
      <c r="F27" s="204">
        <v>0</v>
      </c>
      <c r="G27" s="142">
        <f t="shared" si="1"/>
        <v>0</v>
      </c>
      <c r="H27" s="204">
        <v>0</v>
      </c>
      <c r="I27" s="204">
        <v>0</v>
      </c>
      <c r="J27" s="142">
        <f t="shared" si="2"/>
        <v>0</v>
      </c>
      <c r="K27" s="204">
        <v>0</v>
      </c>
      <c r="L27" s="204">
        <v>0</v>
      </c>
      <c r="M27" s="142">
        <f t="shared" si="3"/>
        <v>0</v>
      </c>
      <c r="N27" s="140">
        <f t="shared" si="4"/>
        <v>0</v>
      </c>
      <c r="O27" s="17"/>
    </row>
    <row r="28" spans="1:15" ht="15.6" thickBot="1">
      <c r="A28" s="140" t="s">
        <v>21</v>
      </c>
      <c r="B28" s="209">
        <f>SUM(B16:B27)</f>
        <v>2154</v>
      </c>
      <c r="C28" s="209">
        <f>SUM(C16:C27)</f>
        <v>439</v>
      </c>
      <c r="D28" s="142">
        <f>SUM(D16:D27)</f>
        <v>0</v>
      </c>
      <c r="E28" s="142">
        <f>SUM(E16:E27)</f>
        <v>2593</v>
      </c>
      <c r="F28" s="218">
        <f>SUM(F16:F27)</f>
        <v>0</v>
      </c>
      <c r="G28" s="142">
        <f t="shared" si="1"/>
        <v>1038</v>
      </c>
      <c r="H28" s="209">
        <f>SUM(H16:H27)</f>
        <v>672</v>
      </c>
      <c r="I28" s="209">
        <f>SUM(I16:I27)</f>
        <v>0</v>
      </c>
      <c r="J28" s="142">
        <f t="shared" si="2"/>
        <v>470</v>
      </c>
      <c r="K28" s="209">
        <f>SUM(K16:K27)</f>
        <v>883</v>
      </c>
      <c r="L28" s="209">
        <f>SUM(L16:L27)</f>
        <v>202</v>
      </c>
      <c r="M28" s="142">
        <f>SUM(M16:M27)</f>
        <v>1085</v>
      </c>
      <c r="N28" s="143">
        <f t="shared" si="4"/>
        <v>0.188</v>
      </c>
      <c r="O28" s="17"/>
    </row>
    <row r="29" spans="1:15" ht="15.6" thickTop="1">
      <c r="A29" s="138" t="s">
        <v>22</v>
      </c>
      <c r="B29" s="138"/>
      <c r="C29" s="138"/>
      <c r="D29" s="138"/>
      <c r="E29" s="144">
        <f t="shared" ref="E29:M29" si="6">ROUND(+E28/$K$9,2)</f>
        <v>0.45</v>
      </c>
      <c r="F29" s="144">
        <f t="shared" si="6"/>
        <v>0</v>
      </c>
      <c r="G29" s="144">
        <f t="shared" si="6"/>
        <v>0.18</v>
      </c>
      <c r="H29" s="144">
        <f t="shared" si="6"/>
        <v>0.12</v>
      </c>
      <c r="I29" s="144">
        <f t="shared" si="6"/>
        <v>0</v>
      </c>
      <c r="J29" s="144">
        <f t="shared" si="6"/>
        <v>0.08</v>
      </c>
      <c r="K29" s="144">
        <f t="shared" si="6"/>
        <v>0.15</v>
      </c>
      <c r="L29" s="144">
        <f t="shared" si="6"/>
        <v>0.04</v>
      </c>
      <c r="M29" s="144">
        <f t="shared" si="6"/>
        <v>0.19</v>
      </c>
      <c r="N29" s="139"/>
      <c r="O29" s="17"/>
    </row>
    <row r="30" spans="1:15" ht="15.6" thickBot="1">
      <c r="A30" s="143" t="s">
        <v>23</v>
      </c>
      <c r="B30" s="143"/>
      <c r="C30" s="140"/>
      <c r="D30" s="140"/>
      <c r="E30" s="145">
        <f t="shared" ref="E30:L30" si="7">E28/$E$28*100</f>
        <v>100</v>
      </c>
      <c r="F30" s="145">
        <f t="shared" si="7"/>
        <v>0</v>
      </c>
      <c r="G30" s="145">
        <f t="shared" si="7"/>
        <v>40.030852294639416</v>
      </c>
      <c r="H30" s="145">
        <f t="shared" si="7"/>
        <v>25.915927497107599</v>
      </c>
      <c r="I30" s="145">
        <f t="shared" si="7"/>
        <v>0</v>
      </c>
      <c r="J30" s="145">
        <f t="shared" si="7"/>
        <v>18.125723100655613</v>
      </c>
      <c r="K30" s="145">
        <f t="shared" si="7"/>
        <v>34.053220208252988</v>
      </c>
      <c r="L30" s="145">
        <f t="shared" si="7"/>
        <v>7.790204396451986</v>
      </c>
      <c r="M30" s="145">
        <f>M28/$E$28*100</f>
        <v>41.843424604704978</v>
      </c>
      <c r="N30" s="140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0" t="s">
        <v>0</v>
      </c>
      <c r="B36" s="135"/>
      <c r="C36" s="135"/>
      <c r="D36" s="135"/>
      <c r="E36" s="135"/>
      <c r="F36" s="135"/>
      <c r="G36" s="135"/>
      <c r="H36" s="135"/>
      <c r="I36" s="43"/>
      <c r="J36" s="135"/>
      <c r="K36" s="135"/>
      <c r="L36" s="135"/>
      <c r="M36" s="135"/>
      <c r="N36" s="135"/>
      <c r="O36" s="7"/>
    </row>
    <row r="37" spans="1:15">
      <c r="A37" s="50" t="s">
        <v>0</v>
      </c>
      <c r="B37" s="135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7"/>
    </row>
    <row r="38" spans="1:15">
      <c r="A38" s="135"/>
      <c r="C38" s="135"/>
      <c r="D38" s="135"/>
      <c r="E38" s="147"/>
      <c r="F38" s="135"/>
      <c r="G38" s="135"/>
      <c r="H38" s="135"/>
      <c r="I38" s="135"/>
      <c r="J38" s="135"/>
      <c r="K38" s="135"/>
      <c r="L38" s="135"/>
      <c r="M38" s="135"/>
      <c r="N38" s="135"/>
      <c r="O38" s="7"/>
    </row>
    <row r="39" spans="1:15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</row>
    <row r="40" spans="1:15" ht="24.6">
      <c r="B40" s="206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K9" sqref="K9"/>
    </sheetView>
  </sheetViews>
  <sheetFormatPr defaultColWidth="9.6328125" defaultRowHeight="15"/>
  <cols>
    <col min="1" max="1" width="15.6328125" style="1" customWidth="1"/>
    <col min="2" max="3" width="7.6328125" style="1" customWidth="1"/>
    <col min="4" max="4" width="8.08984375" style="1" customWidth="1"/>
    <col min="5" max="5" width="8.81640625" style="1" customWidth="1"/>
    <col min="6" max="6" width="7.6328125" style="1" customWidth="1"/>
    <col min="7" max="7" width="9.54296875" style="1" customWidth="1"/>
    <col min="8" max="10" width="7.6328125" style="1" customWidth="1"/>
    <col min="11" max="11" width="8.08984375" style="1" customWidth="1"/>
    <col min="12" max="14" width="7.6328125" style="1" customWidth="1"/>
    <col min="15" max="15" width="4.81640625" style="1" customWidth="1"/>
    <col min="16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36"/>
      <c r="N3" s="136"/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  <c r="M4" s="136"/>
      <c r="N4" s="136"/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  <c r="M5" s="136"/>
      <c r="N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  <c r="M6" s="136"/>
      <c r="N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</row>
    <row r="8" spans="1:15" ht="17.399999999999999">
      <c r="A8" s="8" t="s">
        <v>4</v>
      </c>
      <c r="B8" s="135" t="s">
        <v>136</v>
      </c>
      <c r="C8" s="135"/>
      <c r="D8" s="135"/>
      <c r="E8" s="135"/>
      <c r="F8" s="135"/>
      <c r="G8" s="8" t="s">
        <v>56</v>
      </c>
      <c r="H8" s="135"/>
      <c r="I8" s="135" t="s">
        <v>138</v>
      </c>
      <c r="J8" s="135"/>
      <c r="K8" s="135"/>
      <c r="L8" s="135"/>
      <c r="M8" s="135"/>
      <c r="N8" s="135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8966</v>
      </c>
      <c r="L9" s="137" t="s">
        <v>0</v>
      </c>
      <c r="M9" s="10" t="s">
        <v>77</v>
      </c>
      <c r="N9" s="120">
        <v>2021</v>
      </c>
    </row>
    <row r="10" spans="1:15" ht="18" thickBot="1">
      <c r="A10" s="10" t="s">
        <v>6</v>
      </c>
      <c r="B10" s="137" t="s">
        <v>137</v>
      </c>
      <c r="C10" s="137"/>
      <c r="D10" s="137"/>
      <c r="E10" s="137"/>
      <c r="F10" s="137"/>
      <c r="G10" s="10" t="s">
        <v>58</v>
      </c>
      <c r="H10" s="137"/>
      <c r="I10" s="190" t="s">
        <v>0</v>
      </c>
      <c r="J10" s="137"/>
      <c r="K10" s="137"/>
      <c r="L10" s="137"/>
      <c r="M10" s="137"/>
      <c r="N10" s="137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38" t="s">
        <v>78</v>
      </c>
      <c r="N11" s="138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10">
        <v>0</v>
      </c>
      <c r="D16" s="110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10">
        <v>0</v>
      </c>
      <c r="D17" s="110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10">
        <v>0</v>
      </c>
      <c r="D18" s="110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10">
        <v>0</v>
      </c>
      <c r="D19" s="110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10">
        <v>0</v>
      </c>
      <c r="D20" s="110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2208</v>
      </c>
      <c r="C21" s="110">
        <v>0</v>
      </c>
      <c r="D21" s="110">
        <v>0</v>
      </c>
      <c r="E21" s="142">
        <f t="shared" si="0"/>
        <v>2208</v>
      </c>
      <c r="F21" s="110">
        <v>58</v>
      </c>
      <c r="G21" s="142">
        <f t="shared" si="1"/>
        <v>1551</v>
      </c>
      <c r="H21" s="110">
        <v>585</v>
      </c>
      <c r="I21" s="110">
        <v>13</v>
      </c>
      <c r="J21" s="142">
        <f t="shared" si="2"/>
        <v>178</v>
      </c>
      <c r="K21" s="110">
        <v>14</v>
      </c>
      <c r="L21" s="110">
        <v>394</v>
      </c>
      <c r="M21" s="142">
        <f t="shared" si="3"/>
        <v>408</v>
      </c>
      <c r="N21" s="140">
        <f t="shared" si="4"/>
        <v>4.5999999999999999E-2</v>
      </c>
      <c r="O21" s="17"/>
    </row>
    <row r="22" spans="1:15">
      <c r="A22" s="140" t="s">
        <v>15</v>
      </c>
      <c r="B22" s="110">
        <v>9025</v>
      </c>
      <c r="C22" s="110">
        <v>0</v>
      </c>
      <c r="D22" s="110">
        <v>0</v>
      </c>
      <c r="E22" s="142">
        <f t="shared" si="0"/>
        <v>9025</v>
      </c>
      <c r="F22" s="110">
        <v>368</v>
      </c>
      <c r="G22" s="142">
        <f t="shared" si="1"/>
        <v>4673</v>
      </c>
      <c r="H22" s="110">
        <v>3044</v>
      </c>
      <c r="I22" s="110">
        <v>178</v>
      </c>
      <c r="J22" s="142">
        <f t="shared" si="2"/>
        <v>528</v>
      </c>
      <c r="K22" s="110">
        <v>940</v>
      </c>
      <c r="L22" s="110">
        <v>2338</v>
      </c>
      <c r="M22" s="142">
        <f t="shared" si="3"/>
        <v>3278</v>
      </c>
      <c r="N22" s="140">
        <f t="shared" si="4"/>
        <v>0.36599999999999999</v>
      </c>
      <c r="O22" s="17"/>
    </row>
    <row r="23" spans="1:15">
      <c r="A23" s="140" t="s">
        <v>16</v>
      </c>
      <c r="B23" s="110">
        <v>8805</v>
      </c>
      <c r="C23" s="110">
        <v>0</v>
      </c>
      <c r="D23" s="110">
        <v>0</v>
      </c>
      <c r="E23" s="142">
        <f t="shared" si="0"/>
        <v>8805</v>
      </c>
      <c r="F23" s="110">
        <v>408</v>
      </c>
      <c r="G23" s="142">
        <f t="shared" si="1"/>
        <v>3322</v>
      </c>
      <c r="H23" s="110">
        <v>3457</v>
      </c>
      <c r="I23" s="110">
        <v>141</v>
      </c>
      <c r="J23" s="142">
        <f t="shared" si="2"/>
        <v>213</v>
      </c>
      <c r="K23" s="110">
        <v>1618</v>
      </c>
      <c r="L23" s="110">
        <v>3103</v>
      </c>
      <c r="M23" s="142">
        <f t="shared" si="3"/>
        <v>4721</v>
      </c>
      <c r="N23" s="140">
        <f t="shared" si="4"/>
        <v>0.52700000000000002</v>
      </c>
      <c r="O23" s="17"/>
    </row>
    <row r="24" spans="1:15">
      <c r="A24" s="140" t="s">
        <v>17</v>
      </c>
      <c r="B24" s="110">
        <v>512</v>
      </c>
      <c r="C24" s="110">
        <v>0</v>
      </c>
      <c r="D24" s="110">
        <v>0</v>
      </c>
      <c r="E24" s="142">
        <f t="shared" si="0"/>
        <v>512</v>
      </c>
      <c r="F24" s="110">
        <v>34</v>
      </c>
      <c r="G24" s="142">
        <f t="shared" si="1"/>
        <v>163</v>
      </c>
      <c r="H24" s="110">
        <v>220</v>
      </c>
      <c r="I24" s="110">
        <v>15</v>
      </c>
      <c r="J24" s="142">
        <f t="shared" si="2"/>
        <v>23</v>
      </c>
      <c r="K24" s="110">
        <v>95</v>
      </c>
      <c r="L24" s="110">
        <v>182</v>
      </c>
      <c r="M24" s="142">
        <f t="shared" si="3"/>
        <v>277</v>
      </c>
      <c r="N24" s="140">
        <f t="shared" si="4"/>
        <v>3.1E-2</v>
      </c>
      <c r="O24" s="17"/>
    </row>
    <row r="25" spans="1:15">
      <c r="A25" s="140" t="s">
        <v>18</v>
      </c>
      <c r="B25" s="110">
        <v>0</v>
      </c>
      <c r="C25" s="110">
        <v>0</v>
      </c>
      <c r="D25" s="110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10">
        <v>0</v>
      </c>
      <c r="D26" s="110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10">
        <v>0</v>
      </c>
      <c r="D27" s="110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6" thickBot="1">
      <c r="A28" s="140" t="s">
        <v>21</v>
      </c>
      <c r="B28" s="142">
        <f>SUM(B16:B27)</f>
        <v>20550</v>
      </c>
      <c r="C28" s="142">
        <f>SUM(C16:C27)</f>
        <v>0</v>
      </c>
      <c r="D28" s="142">
        <f>SUM(D16:D27)</f>
        <v>0</v>
      </c>
      <c r="E28" s="142">
        <f>SUM(E16:E27)</f>
        <v>20550</v>
      </c>
      <c r="F28" s="142">
        <f>SUM(F16:F27)</f>
        <v>868</v>
      </c>
      <c r="G28" s="142">
        <f t="shared" si="1"/>
        <v>9709</v>
      </c>
      <c r="H28" s="142">
        <f>SUM(H16:H27)</f>
        <v>7306</v>
      </c>
      <c r="I28" s="142">
        <f>SUM(I16:I27)</f>
        <v>347</v>
      </c>
      <c r="J28" s="142">
        <f t="shared" si="2"/>
        <v>942</v>
      </c>
      <c r="K28" s="142">
        <f>SUM(K16:K27)</f>
        <v>2667</v>
      </c>
      <c r="L28" s="142">
        <f>SUM(L16:L27)</f>
        <v>6017</v>
      </c>
      <c r="M28" s="142">
        <f>SUM(M16:M27)</f>
        <v>8684</v>
      </c>
      <c r="N28" s="143">
        <f t="shared" si="4"/>
        <v>0.96899999999999997</v>
      </c>
      <c r="O28" s="17"/>
    </row>
    <row r="29" spans="1:15" ht="15.6" thickTop="1">
      <c r="A29" s="138" t="s">
        <v>22</v>
      </c>
      <c r="B29" s="144" t="s">
        <v>0</v>
      </c>
      <c r="C29" s="144" t="s">
        <v>0</v>
      </c>
      <c r="D29" s="144" t="s">
        <v>0</v>
      </c>
      <c r="E29" s="144">
        <f t="shared" ref="E29:M29" si="5">ROUND(+E28/$K$9,2)</f>
        <v>2.29</v>
      </c>
      <c r="F29" s="144">
        <f t="shared" si="5"/>
        <v>0.1</v>
      </c>
      <c r="G29" s="144">
        <f t="shared" si="5"/>
        <v>1.08</v>
      </c>
      <c r="H29" s="144">
        <f t="shared" si="5"/>
        <v>0.81</v>
      </c>
      <c r="I29" s="144">
        <f t="shared" si="5"/>
        <v>0.04</v>
      </c>
      <c r="J29" s="144">
        <f t="shared" si="5"/>
        <v>0.11</v>
      </c>
      <c r="K29" s="144">
        <f t="shared" si="5"/>
        <v>0.3</v>
      </c>
      <c r="L29" s="144">
        <f t="shared" si="5"/>
        <v>0.67</v>
      </c>
      <c r="M29" s="144">
        <f t="shared" si="5"/>
        <v>0.97</v>
      </c>
      <c r="N29" s="139"/>
      <c r="O29" s="17"/>
    </row>
    <row r="30" spans="1:15" ht="15.6" thickBot="1">
      <c r="A30" s="140" t="s">
        <v>23</v>
      </c>
      <c r="B30" s="145" t="s">
        <v>0</v>
      </c>
      <c r="C30" s="145" t="s">
        <v>0</v>
      </c>
      <c r="D30" s="145" t="s">
        <v>0</v>
      </c>
      <c r="E30" s="145">
        <f t="shared" ref="E30:M30" si="6">E28/$E$28*100</f>
        <v>100</v>
      </c>
      <c r="F30" s="145">
        <f t="shared" si="6"/>
        <v>4.2238442822384421</v>
      </c>
      <c r="G30" s="145">
        <f t="shared" si="6"/>
        <v>47.245742092457419</v>
      </c>
      <c r="H30" s="145">
        <f t="shared" si="6"/>
        <v>35.552311435523116</v>
      </c>
      <c r="I30" s="145">
        <f t="shared" si="6"/>
        <v>1.6885644768856449</v>
      </c>
      <c r="J30" s="145">
        <f t="shared" si="6"/>
        <v>4.5839416058394162</v>
      </c>
      <c r="K30" s="145">
        <f t="shared" si="6"/>
        <v>12.978102189781021</v>
      </c>
      <c r="L30" s="145">
        <f t="shared" si="6"/>
        <v>29.279805352798054</v>
      </c>
      <c r="M30" s="145">
        <f t="shared" si="6"/>
        <v>42.257907542579076</v>
      </c>
      <c r="N30" s="140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36"/>
      <c r="N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  <c r="M38" s="136"/>
      <c r="N38" s="136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Q6" sqref="Q6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4" width="7.632812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175</v>
      </c>
      <c r="C8" s="74"/>
      <c r="D8" s="74"/>
      <c r="E8" s="74"/>
      <c r="F8" s="74"/>
      <c r="G8" s="82" t="s">
        <v>56</v>
      </c>
      <c r="H8" s="74"/>
      <c r="I8" s="74" t="s">
        <v>177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5772</v>
      </c>
      <c r="L9" s="84"/>
      <c r="M9" s="83" t="s">
        <v>77</v>
      </c>
      <c r="N9" s="122">
        <v>2021</v>
      </c>
    </row>
    <row r="10" spans="1:15" ht="18" thickBot="1">
      <c r="A10" s="83" t="s">
        <v>6</v>
      </c>
      <c r="B10" s="84" t="s">
        <v>176</v>
      </c>
      <c r="C10" s="84"/>
      <c r="D10" s="84"/>
      <c r="E10" s="84"/>
      <c r="F10" s="84"/>
      <c r="G10" s="83" t="s">
        <v>58</v>
      </c>
      <c r="H10" s="84"/>
      <c r="I10" s="191" t="s">
        <v>0</v>
      </c>
      <c r="J10" s="84"/>
      <c r="K10" s="84"/>
      <c r="L10" s="84"/>
      <c r="M10" s="84"/>
      <c r="N10" s="84"/>
    </row>
    <row r="11" spans="1:15" ht="16.2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6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6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204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56">
        <f t="shared" ref="M16:M27" si="3">SUM(K16:L16)</f>
        <v>0</v>
      </c>
      <c r="N16" s="157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204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56">
        <f t="shared" si="3"/>
        <v>0</v>
      </c>
      <c r="N17" s="157">
        <f t="shared" si="4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204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56">
        <f t="shared" si="3"/>
        <v>0</v>
      </c>
      <c r="N18" s="157">
        <f t="shared" si="4"/>
        <v>0</v>
      </c>
      <c r="O18" s="17"/>
    </row>
    <row r="19" spans="1:15">
      <c r="A19" s="140" t="s">
        <v>12</v>
      </c>
      <c r="B19" s="110">
        <v>0</v>
      </c>
      <c r="C19" s="204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204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56">
        <f t="shared" si="3"/>
        <v>0</v>
      </c>
      <c r="N19" s="157">
        <f t="shared" si="4"/>
        <v>0</v>
      </c>
      <c r="O19" s="17"/>
    </row>
    <row r="20" spans="1:15">
      <c r="A20" s="140" t="s">
        <v>13</v>
      </c>
      <c r="B20" s="110">
        <v>0</v>
      </c>
      <c r="C20" s="204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204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56">
        <f t="shared" si="3"/>
        <v>0</v>
      </c>
      <c r="N20" s="157">
        <f t="shared" si="4"/>
        <v>0</v>
      </c>
      <c r="O20" s="17"/>
    </row>
    <row r="21" spans="1:15">
      <c r="A21" s="140" t="s">
        <v>14</v>
      </c>
      <c r="B21" s="110">
        <v>1656</v>
      </c>
      <c r="C21" s="204">
        <v>0</v>
      </c>
      <c r="D21" s="204">
        <v>0</v>
      </c>
      <c r="E21" s="142">
        <f t="shared" si="0"/>
        <v>1656</v>
      </c>
      <c r="F21" s="110">
        <v>47</v>
      </c>
      <c r="G21" s="142">
        <f t="shared" si="1"/>
        <v>1278</v>
      </c>
      <c r="H21" s="204">
        <v>305</v>
      </c>
      <c r="I21" s="110">
        <v>0</v>
      </c>
      <c r="J21" s="142">
        <f t="shared" si="2"/>
        <v>17</v>
      </c>
      <c r="K21" s="110">
        <v>26</v>
      </c>
      <c r="L21" s="110">
        <v>288</v>
      </c>
      <c r="M21" s="156">
        <f t="shared" si="3"/>
        <v>314</v>
      </c>
      <c r="N21" s="157">
        <f t="shared" si="4"/>
        <v>5.3999999999999999E-2</v>
      </c>
      <c r="O21" s="17"/>
    </row>
    <row r="22" spans="1:15">
      <c r="A22" s="140" t="s">
        <v>15</v>
      </c>
      <c r="B22" s="110">
        <v>5457</v>
      </c>
      <c r="C22" s="204">
        <v>0</v>
      </c>
      <c r="D22" s="204">
        <v>0</v>
      </c>
      <c r="E22" s="142">
        <f t="shared" si="0"/>
        <v>5457</v>
      </c>
      <c r="F22" s="110">
        <v>363</v>
      </c>
      <c r="G22" s="142">
        <f t="shared" si="1"/>
        <v>2404</v>
      </c>
      <c r="H22" s="204">
        <v>2050</v>
      </c>
      <c r="I22" s="110">
        <v>0</v>
      </c>
      <c r="J22" s="142">
        <f t="shared" si="2"/>
        <v>186</v>
      </c>
      <c r="K22" s="110">
        <v>640</v>
      </c>
      <c r="L22" s="110">
        <v>1864</v>
      </c>
      <c r="M22" s="156">
        <f t="shared" si="3"/>
        <v>2504</v>
      </c>
      <c r="N22" s="157">
        <f t="shared" si="4"/>
        <v>0.434</v>
      </c>
      <c r="O22" s="17"/>
    </row>
    <row r="23" spans="1:15">
      <c r="A23" s="140" t="s">
        <v>16</v>
      </c>
      <c r="B23" s="110">
        <v>4662</v>
      </c>
      <c r="C23" s="204">
        <v>0</v>
      </c>
      <c r="D23" s="204">
        <v>0</v>
      </c>
      <c r="E23" s="142">
        <f t="shared" si="0"/>
        <v>4662</v>
      </c>
      <c r="F23" s="110">
        <v>206</v>
      </c>
      <c r="G23" s="142">
        <f t="shared" si="1"/>
        <v>1208</v>
      </c>
      <c r="H23" s="204">
        <v>2417</v>
      </c>
      <c r="I23" s="110">
        <v>0</v>
      </c>
      <c r="J23" s="142">
        <f t="shared" si="2"/>
        <v>201</v>
      </c>
      <c r="K23" s="110">
        <v>831</v>
      </c>
      <c r="L23" s="110">
        <v>2216</v>
      </c>
      <c r="M23" s="156">
        <f t="shared" si="3"/>
        <v>3047</v>
      </c>
      <c r="N23" s="157">
        <f t="shared" si="4"/>
        <v>0.52800000000000002</v>
      </c>
      <c r="O23" s="17"/>
    </row>
    <row r="24" spans="1:15">
      <c r="A24" s="140" t="s">
        <v>17</v>
      </c>
      <c r="B24" s="110">
        <v>0</v>
      </c>
      <c r="C24" s="204">
        <v>0</v>
      </c>
      <c r="D24" s="204">
        <v>0</v>
      </c>
      <c r="E24" s="142">
        <f t="shared" si="0"/>
        <v>0</v>
      </c>
      <c r="F24" s="110">
        <v>0</v>
      </c>
      <c r="G24" s="142">
        <f t="shared" si="1"/>
        <v>0</v>
      </c>
      <c r="H24" s="204">
        <v>0</v>
      </c>
      <c r="I24" s="110">
        <v>0</v>
      </c>
      <c r="J24" s="142">
        <f t="shared" si="2"/>
        <v>0</v>
      </c>
      <c r="K24" s="110">
        <v>0</v>
      </c>
      <c r="L24" s="110">
        <v>0</v>
      </c>
      <c r="M24" s="156">
        <f t="shared" si="3"/>
        <v>0</v>
      </c>
      <c r="N24" s="157">
        <f t="shared" si="4"/>
        <v>0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204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56">
        <f t="shared" si="3"/>
        <v>0</v>
      </c>
      <c r="N25" s="157">
        <f t="shared" si="4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204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56">
        <f t="shared" si="3"/>
        <v>0</v>
      </c>
      <c r="N26" s="157">
        <f t="shared" si="4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204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56">
        <f t="shared" si="3"/>
        <v>0</v>
      </c>
      <c r="N27" s="157">
        <f t="shared" si="4"/>
        <v>0</v>
      </c>
      <c r="O27" s="17"/>
    </row>
    <row r="28" spans="1:15" ht="15.6" thickBot="1">
      <c r="A28" s="140" t="s">
        <v>21</v>
      </c>
      <c r="B28" s="158">
        <f>SUM(B16:B27)</f>
        <v>11775</v>
      </c>
      <c r="C28" s="207">
        <f>SUM(C16:C27)</f>
        <v>0</v>
      </c>
      <c r="D28" s="207">
        <f>SUM(D16:D27)</f>
        <v>0</v>
      </c>
      <c r="E28" s="158">
        <f>SUM(E16:E27)</f>
        <v>11775</v>
      </c>
      <c r="F28" s="158">
        <f>SUM(F16:F27)</f>
        <v>616</v>
      </c>
      <c r="G28" s="158">
        <f t="shared" si="1"/>
        <v>4890</v>
      </c>
      <c r="H28" s="207">
        <f>SUM(H16:H27)</f>
        <v>4772</v>
      </c>
      <c r="I28" s="158">
        <f>SUM(I16:I27)</f>
        <v>0</v>
      </c>
      <c r="J28" s="158">
        <f t="shared" si="2"/>
        <v>404</v>
      </c>
      <c r="K28" s="158">
        <f>SUM(K16:K27)</f>
        <v>1497</v>
      </c>
      <c r="L28" s="158">
        <f>SUM(L16:L27)</f>
        <v>4368</v>
      </c>
      <c r="M28" s="159">
        <f>SUM(M16:M27)</f>
        <v>5865</v>
      </c>
      <c r="N28" s="160">
        <f t="shared" si="4"/>
        <v>1.016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5">ROUND(+E28/$K$9,2)</f>
        <v>2.04</v>
      </c>
      <c r="F29" s="161">
        <f t="shared" si="5"/>
        <v>0.11</v>
      </c>
      <c r="G29" s="161">
        <f t="shared" si="5"/>
        <v>0.85</v>
      </c>
      <c r="H29" s="161">
        <f t="shared" si="5"/>
        <v>0.83</v>
      </c>
      <c r="I29" s="161">
        <f t="shared" si="5"/>
        <v>0</v>
      </c>
      <c r="J29" s="161">
        <f t="shared" si="5"/>
        <v>7.0000000000000007E-2</v>
      </c>
      <c r="K29" s="161">
        <f t="shared" si="5"/>
        <v>0.26</v>
      </c>
      <c r="L29" s="161">
        <f t="shared" si="5"/>
        <v>0.76</v>
      </c>
      <c r="M29" s="162">
        <f t="shared" si="5"/>
        <v>1.02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6">E28/$E$28*100</f>
        <v>100</v>
      </c>
      <c r="F30" s="145">
        <f t="shared" si="6"/>
        <v>5.2314225053078554</v>
      </c>
      <c r="G30" s="145">
        <f t="shared" si="6"/>
        <v>41.528662420382169</v>
      </c>
      <c r="H30" s="145">
        <f t="shared" si="6"/>
        <v>40.526539278131636</v>
      </c>
      <c r="I30" s="145">
        <f t="shared" si="6"/>
        <v>0</v>
      </c>
      <c r="J30" s="145">
        <f t="shared" si="6"/>
        <v>3.4309978768577492</v>
      </c>
      <c r="K30" s="145">
        <f t="shared" si="6"/>
        <v>12.713375796178344</v>
      </c>
      <c r="L30" s="145">
        <f t="shared" si="6"/>
        <v>37.095541401273884</v>
      </c>
      <c r="M30" s="165">
        <f t="shared" si="6"/>
        <v>49.808917197452232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40" spans="1:15" ht="20.399999999999999">
      <c r="A40" s="202"/>
      <c r="B40" s="202"/>
      <c r="C40" s="202"/>
      <c r="D40" s="202"/>
      <c r="E40" s="202"/>
      <c r="F40" s="202"/>
      <c r="G40" s="202"/>
      <c r="H40" s="202"/>
      <c r="I40" s="202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8"/>
  <sheetViews>
    <sheetView showOutlineSymbols="0" zoomScale="87" zoomScaleNormal="87" workbookViewId="0">
      <selection activeCell="S13" sqref="S13:S14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4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33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141</v>
      </c>
      <c r="C8" s="2"/>
      <c r="D8" s="2"/>
      <c r="E8" s="2"/>
      <c r="F8" s="2"/>
      <c r="G8" s="8" t="s">
        <v>56</v>
      </c>
      <c r="H8" s="2"/>
      <c r="I8" s="2" t="s">
        <v>152</v>
      </c>
      <c r="J8" s="2"/>
      <c r="K8" s="2"/>
      <c r="L8" s="2"/>
      <c r="M8" s="2"/>
      <c r="N8" s="2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79">
        <v>16007</v>
      </c>
      <c r="L9" s="11"/>
      <c r="M9" s="10" t="s">
        <v>77</v>
      </c>
      <c r="N9" s="120">
        <v>2021</v>
      </c>
    </row>
    <row r="10" spans="1:15" ht="17.399999999999999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142</v>
      </c>
      <c r="C12" s="18" t="s">
        <v>142</v>
      </c>
      <c r="D12" s="18" t="s">
        <v>142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143</v>
      </c>
      <c r="C13" s="23" t="s">
        <v>143</v>
      </c>
      <c r="D13" s="23" t="s">
        <v>149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 t="s">
        <v>85</v>
      </c>
      <c r="O13" s="17"/>
    </row>
    <row r="14" spans="1:15">
      <c r="A14" s="23" t="s">
        <v>8</v>
      </c>
      <c r="B14" s="23" t="s">
        <v>144</v>
      </c>
      <c r="C14" s="23" t="s">
        <v>144</v>
      </c>
      <c r="D14" s="23" t="s">
        <v>150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145</v>
      </c>
      <c r="C15" s="23" t="s">
        <v>148</v>
      </c>
      <c r="D15" s="23" t="s">
        <v>151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30" t="s">
        <v>9</v>
      </c>
      <c r="B16" s="180">
        <v>0</v>
      </c>
      <c r="C16" s="180">
        <v>0</v>
      </c>
      <c r="D16" s="205">
        <f t="shared" ref="D16:D28" si="0">H16+K16</f>
        <v>0</v>
      </c>
      <c r="E16" s="32">
        <f t="shared" ref="E16:E27" si="1">B16+C16+D16</f>
        <v>0</v>
      </c>
      <c r="F16" s="110">
        <v>0</v>
      </c>
      <c r="G16" s="32">
        <f t="shared" ref="G16:G28" si="2">E16-F16-H16-K16</f>
        <v>0</v>
      </c>
      <c r="H16" s="110">
        <v>0</v>
      </c>
      <c r="I16" s="110">
        <v>0</v>
      </c>
      <c r="J16" s="32">
        <f t="shared" ref="J16:J28" si="3">H16-I16-L16</f>
        <v>0</v>
      </c>
      <c r="K16" s="110">
        <v>0</v>
      </c>
      <c r="L16" s="110">
        <v>0</v>
      </c>
      <c r="M16" s="32">
        <f t="shared" ref="M16:M27" si="4">SUM(K16:L16)</f>
        <v>0</v>
      </c>
      <c r="N16" s="30">
        <f t="shared" ref="N16:N27" si="5">ROUND(+M16/$K$9,3)</f>
        <v>0</v>
      </c>
      <c r="O16" s="17"/>
    </row>
    <row r="17" spans="1:15">
      <c r="A17" s="30" t="s">
        <v>10</v>
      </c>
      <c r="B17" s="180">
        <v>0</v>
      </c>
      <c r="C17" s="180">
        <v>0</v>
      </c>
      <c r="D17" s="205">
        <f t="shared" si="0"/>
        <v>0</v>
      </c>
      <c r="E17" s="32">
        <f t="shared" si="1"/>
        <v>0</v>
      </c>
      <c r="F17" s="110">
        <v>0</v>
      </c>
      <c r="G17" s="32">
        <f t="shared" si="2"/>
        <v>0</v>
      </c>
      <c r="H17" s="110">
        <v>0</v>
      </c>
      <c r="I17" s="110">
        <v>0</v>
      </c>
      <c r="J17" s="32">
        <f t="shared" si="3"/>
        <v>0</v>
      </c>
      <c r="K17" s="110">
        <v>0</v>
      </c>
      <c r="L17" s="110">
        <v>0</v>
      </c>
      <c r="M17" s="32">
        <f t="shared" si="4"/>
        <v>0</v>
      </c>
      <c r="N17" s="30">
        <f t="shared" si="5"/>
        <v>0</v>
      </c>
      <c r="O17" s="17"/>
    </row>
    <row r="18" spans="1:15">
      <c r="A18" s="30" t="s">
        <v>11</v>
      </c>
      <c r="B18" s="180">
        <v>0</v>
      </c>
      <c r="C18" s="180">
        <v>0</v>
      </c>
      <c r="D18" s="205">
        <f t="shared" si="0"/>
        <v>0</v>
      </c>
      <c r="E18" s="32">
        <f t="shared" si="1"/>
        <v>0</v>
      </c>
      <c r="F18" s="110">
        <v>0</v>
      </c>
      <c r="G18" s="32">
        <f t="shared" si="2"/>
        <v>0</v>
      </c>
      <c r="H18" s="110">
        <v>0</v>
      </c>
      <c r="I18" s="110">
        <v>0</v>
      </c>
      <c r="J18" s="32">
        <f t="shared" si="3"/>
        <v>0</v>
      </c>
      <c r="K18" s="110">
        <v>0</v>
      </c>
      <c r="L18" s="110">
        <v>0</v>
      </c>
      <c r="M18" s="32">
        <f t="shared" si="4"/>
        <v>0</v>
      </c>
      <c r="N18" s="30">
        <f t="shared" si="5"/>
        <v>0</v>
      </c>
      <c r="O18" s="17"/>
    </row>
    <row r="19" spans="1:15">
      <c r="A19" s="30" t="s">
        <v>12</v>
      </c>
      <c r="B19" s="180">
        <v>0</v>
      </c>
      <c r="C19" s="180">
        <v>0</v>
      </c>
      <c r="D19" s="205">
        <f t="shared" si="0"/>
        <v>0</v>
      </c>
      <c r="E19" s="32">
        <f t="shared" si="1"/>
        <v>0</v>
      </c>
      <c r="F19" s="110">
        <v>0</v>
      </c>
      <c r="G19" s="32">
        <f t="shared" si="2"/>
        <v>0</v>
      </c>
      <c r="H19" s="110">
        <v>0</v>
      </c>
      <c r="I19" s="110">
        <v>0</v>
      </c>
      <c r="J19" s="32">
        <f t="shared" si="3"/>
        <v>0</v>
      </c>
      <c r="K19" s="110">
        <v>0</v>
      </c>
      <c r="L19" s="110">
        <v>0</v>
      </c>
      <c r="M19" s="32">
        <f t="shared" si="4"/>
        <v>0</v>
      </c>
      <c r="N19" s="30">
        <f t="shared" si="5"/>
        <v>0</v>
      </c>
      <c r="O19" s="17"/>
    </row>
    <row r="20" spans="1:15">
      <c r="A20" s="30" t="s">
        <v>13</v>
      </c>
      <c r="B20" s="180">
        <v>0</v>
      </c>
      <c r="C20" s="180">
        <v>0</v>
      </c>
      <c r="D20" s="205">
        <f t="shared" si="0"/>
        <v>0</v>
      </c>
      <c r="E20" s="32">
        <f t="shared" si="1"/>
        <v>0</v>
      </c>
      <c r="F20" s="110">
        <v>0</v>
      </c>
      <c r="G20" s="32">
        <f t="shared" si="2"/>
        <v>0</v>
      </c>
      <c r="H20" s="110">
        <v>0</v>
      </c>
      <c r="I20" s="110">
        <v>0</v>
      </c>
      <c r="J20" s="32">
        <f t="shared" si="3"/>
        <v>0</v>
      </c>
      <c r="K20" s="110">
        <v>0</v>
      </c>
      <c r="L20" s="110">
        <v>0</v>
      </c>
      <c r="M20" s="32">
        <f t="shared" si="4"/>
        <v>0</v>
      </c>
      <c r="N20" s="30">
        <f t="shared" si="5"/>
        <v>0</v>
      </c>
      <c r="O20" s="17"/>
    </row>
    <row r="21" spans="1:15">
      <c r="A21" s="30" t="s">
        <v>14</v>
      </c>
      <c r="B21" s="180">
        <v>1400</v>
      </c>
      <c r="C21" s="180">
        <v>2195</v>
      </c>
      <c r="D21" s="205">
        <f>H21+K21</f>
        <v>3847</v>
      </c>
      <c r="E21" s="32">
        <f>B21+C21+D21</f>
        <v>7442</v>
      </c>
      <c r="F21" s="110">
        <v>0</v>
      </c>
      <c r="G21" s="32">
        <f t="shared" si="2"/>
        <v>3595</v>
      </c>
      <c r="H21" s="110">
        <v>2757</v>
      </c>
      <c r="I21" s="110">
        <v>301</v>
      </c>
      <c r="J21" s="32">
        <f t="shared" si="3"/>
        <v>1236</v>
      </c>
      <c r="K21" s="110">
        <v>1090</v>
      </c>
      <c r="L21" s="110">
        <v>1220</v>
      </c>
      <c r="M21" s="32">
        <f t="shared" si="4"/>
        <v>2310</v>
      </c>
      <c r="N21" s="30">
        <f t="shared" si="5"/>
        <v>0.14399999999999999</v>
      </c>
      <c r="O21" s="17"/>
    </row>
    <row r="22" spans="1:15">
      <c r="A22" s="30" t="s">
        <v>15</v>
      </c>
      <c r="B22" s="180">
        <v>1272</v>
      </c>
      <c r="C22" s="180">
        <v>1784</v>
      </c>
      <c r="D22" s="205">
        <f t="shared" si="0"/>
        <v>6520</v>
      </c>
      <c r="E22" s="32">
        <f t="shared" si="1"/>
        <v>9576</v>
      </c>
      <c r="F22" s="110">
        <v>0</v>
      </c>
      <c r="G22" s="32">
        <f t="shared" si="2"/>
        <v>3056</v>
      </c>
      <c r="H22" s="110">
        <v>4734</v>
      </c>
      <c r="I22" s="110">
        <v>854</v>
      </c>
      <c r="J22" s="32">
        <f t="shared" si="3"/>
        <v>1382</v>
      </c>
      <c r="K22" s="110">
        <v>1786</v>
      </c>
      <c r="L22" s="110">
        <v>2498</v>
      </c>
      <c r="M22" s="32">
        <f t="shared" si="4"/>
        <v>4284</v>
      </c>
      <c r="N22" s="30">
        <f t="shared" si="5"/>
        <v>0.26800000000000002</v>
      </c>
      <c r="O22" s="17"/>
    </row>
    <row r="23" spans="1:15">
      <c r="A23" s="30" t="s">
        <v>16</v>
      </c>
      <c r="B23" s="180">
        <v>971</v>
      </c>
      <c r="C23" s="180">
        <v>1268</v>
      </c>
      <c r="D23" s="205">
        <f t="shared" si="0"/>
        <v>5301</v>
      </c>
      <c r="E23" s="32">
        <f t="shared" si="1"/>
        <v>7540</v>
      </c>
      <c r="F23" s="110">
        <v>0</v>
      </c>
      <c r="G23" s="32">
        <f t="shared" si="2"/>
        <v>2239</v>
      </c>
      <c r="H23" s="110">
        <v>3952</v>
      </c>
      <c r="I23" s="180">
        <v>961</v>
      </c>
      <c r="J23" s="32">
        <f t="shared" si="3"/>
        <v>1060</v>
      </c>
      <c r="K23" s="110">
        <v>1349</v>
      </c>
      <c r="L23" s="110">
        <v>1931</v>
      </c>
      <c r="M23" s="32">
        <f t="shared" si="4"/>
        <v>3280</v>
      </c>
      <c r="N23" s="199">
        <f t="shared" si="5"/>
        <v>0.20499999999999999</v>
      </c>
      <c r="O23" s="17"/>
    </row>
    <row r="24" spans="1:15">
      <c r="A24" s="30" t="s">
        <v>17</v>
      </c>
      <c r="B24" s="183">
        <v>69</v>
      </c>
      <c r="C24" s="180">
        <v>69</v>
      </c>
      <c r="D24" s="205">
        <f t="shared" si="0"/>
        <v>281</v>
      </c>
      <c r="E24" s="32">
        <f t="shared" si="1"/>
        <v>419</v>
      </c>
      <c r="F24" s="110">
        <v>0</v>
      </c>
      <c r="G24" s="71">
        <f t="shared" si="2"/>
        <v>138</v>
      </c>
      <c r="H24" s="110">
        <v>252</v>
      </c>
      <c r="I24" s="180">
        <v>170</v>
      </c>
      <c r="J24" s="32">
        <f t="shared" si="3"/>
        <v>82</v>
      </c>
      <c r="K24" s="110">
        <v>29</v>
      </c>
      <c r="L24" s="110">
        <v>0</v>
      </c>
      <c r="M24" s="32">
        <f t="shared" si="4"/>
        <v>29</v>
      </c>
      <c r="N24" s="30">
        <f t="shared" si="5"/>
        <v>2E-3</v>
      </c>
      <c r="O24" s="17"/>
    </row>
    <row r="25" spans="1:15">
      <c r="A25" s="30" t="s">
        <v>18</v>
      </c>
      <c r="B25" s="180">
        <v>0</v>
      </c>
      <c r="C25" s="180">
        <v>0</v>
      </c>
      <c r="D25" s="205">
        <f t="shared" si="0"/>
        <v>0</v>
      </c>
      <c r="E25" s="32">
        <f>B25+C25+D25</f>
        <v>0</v>
      </c>
      <c r="F25" s="110">
        <v>0</v>
      </c>
      <c r="G25" s="32">
        <f t="shared" si="2"/>
        <v>0</v>
      </c>
      <c r="H25" s="110">
        <v>0</v>
      </c>
      <c r="I25" s="110">
        <v>0</v>
      </c>
      <c r="J25" s="32">
        <f t="shared" si="3"/>
        <v>0</v>
      </c>
      <c r="K25" s="110">
        <v>0</v>
      </c>
      <c r="L25" s="110">
        <v>0</v>
      </c>
      <c r="M25" s="32">
        <f t="shared" si="4"/>
        <v>0</v>
      </c>
      <c r="N25" s="30">
        <f t="shared" si="5"/>
        <v>0</v>
      </c>
      <c r="O25" s="17"/>
    </row>
    <row r="26" spans="1:15">
      <c r="A26" s="30" t="s">
        <v>19</v>
      </c>
      <c r="B26" s="180">
        <v>0</v>
      </c>
      <c r="C26" s="180">
        <v>0</v>
      </c>
      <c r="D26" s="205">
        <f t="shared" si="0"/>
        <v>0</v>
      </c>
      <c r="E26" s="32">
        <f t="shared" si="1"/>
        <v>0</v>
      </c>
      <c r="F26" s="110">
        <v>0</v>
      </c>
      <c r="G26" s="32">
        <f t="shared" si="2"/>
        <v>0</v>
      </c>
      <c r="H26" s="110">
        <v>0</v>
      </c>
      <c r="I26" s="110">
        <v>0</v>
      </c>
      <c r="J26" s="32">
        <f t="shared" si="3"/>
        <v>0</v>
      </c>
      <c r="K26" s="110">
        <v>0</v>
      </c>
      <c r="L26" s="110">
        <v>0</v>
      </c>
      <c r="M26" s="32">
        <f t="shared" si="4"/>
        <v>0</v>
      </c>
      <c r="N26" s="30">
        <f t="shared" si="5"/>
        <v>0</v>
      </c>
      <c r="O26" s="17"/>
    </row>
    <row r="27" spans="1:15">
      <c r="A27" s="30" t="s">
        <v>20</v>
      </c>
      <c r="B27" s="180">
        <v>0</v>
      </c>
      <c r="C27" s="180">
        <v>0</v>
      </c>
      <c r="D27" s="205">
        <f t="shared" si="0"/>
        <v>0</v>
      </c>
      <c r="E27" s="32">
        <f t="shared" si="1"/>
        <v>0</v>
      </c>
      <c r="F27" s="110">
        <v>0</v>
      </c>
      <c r="G27" s="32">
        <f t="shared" si="2"/>
        <v>0</v>
      </c>
      <c r="H27" s="110">
        <v>0</v>
      </c>
      <c r="I27" s="110">
        <v>0</v>
      </c>
      <c r="J27" s="32">
        <f t="shared" si="3"/>
        <v>0</v>
      </c>
      <c r="K27" s="110">
        <v>0</v>
      </c>
      <c r="L27" s="110">
        <v>0</v>
      </c>
      <c r="M27" s="32">
        <f t="shared" si="4"/>
        <v>0</v>
      </c>
      <c r="N27" s="30">
        <f t="shared" si="5"/>
        <v>0</v>
      </c>
      <c r="O27" s="17"/>
    </row>
    <row r="28" spans="1:15" ht="15.6" thickBot="1">
      <c r="A28" s="30" t="s">
        <v>21</v>
      </c>
      <c r="B28" s="184">
        <f>SUM(B16:B27)</f>
        <v>3712</v>
      </c>
      <c r="C28" s="184">
        <f>SUM(C16:C27)</f>
        <v>5316</v>
      </c>
      <c r="D28" s="32">
        <f t="shared" si="0"/>
        <v>15949</v>
      </c>
      <c r="E28" s="32">
        <f>SUM(E16:E27)</f>
        <v>24977</v>
      </c>
      <c r="F28" s="32">
        <f>SUM(F16:F27)</f>
        <v>0</v>
      </c>
      <c r="G28" s="32">
        <f t="shared" si="2"/>
        <v>9028</v>
      </c>
      <c r="H28" s="32">
        <f>SUM(H16:H27)</f>
        <v>11695</v>
      </c>
      <c r="I28" s="32">
        <f>SUM(I16:I27)</f>
        <v>2286</v>
      </c>
      <c r="J28" s="124">
        <f t="shared" si="3"/>
        <v>3760</v>
      </c>
      <c r="K28" s="32">
        <f>SUM(K16:K27)</f>
        <v>4254</v>
      </c>
      <c r="L28" s="32">
        <f>SUM(L16:L27)</f>
        <v>5649</v>
      </c>
      <c r="M28" s="32">
        <f>SUM(M16:M27)</f>
        <v>9903</v>
      </c>
      <c r="N28" s="199">
        <f>SUM(N16:N27)</f>
        <v>0.61899999999999999</v>
      </c>
      <c r="O28" s="17"/>
    </row>
    <row r="29" spans="1:15" ht="15.6" thickTop="1">
      <c r="A29" s="72" t="s">
        <v>22</v>
      </c>
      <c r="B29" s="72"/>
      <c r="C29" s="72"/>
      <c r="D29" s="72"/>
      <c r="E29" s="72">
        <f t="shared" ref="E29:M29" si="6">ROUND(+E28/$K$9,2)</f>
        <v>1.56</v>
      </c>
      <c r="F29" s="72">
        <f t="shared" si="6"/>
        <v>0</v>
      </c>
      <c r="G29" s="72">
        <f t="shared" si="6"/>
        <v>0.56000000000000005</v>
      </c>
      <c r="H29" s="72">
        <f t="shared" si="6"/>
        <v>0.73</v>
      </c>
      <c r="I29" s="72">
        <f t="shared" si="6"/>
        <v>0.14000000000000001</v>
      </c>
      <c r="J29" s="72">
        <f t="shared" si="6"/>
        <v>0.23</v>
      </c>
      <c r="K29" s="36">
        <f t="shared" si="6"/>
        <v>0.27</v>
      </c>
      <c r="L29" s="36">
        <f t="shared" si="6"/>
        <v>0.35</v>
      </c>
      <c r="M29" s="36">
        <f t="shared" si="6"/>
        <v>0.62</v>
      </c>
      <c r="N29" s="72"/>
      <c r="O29" s="17"/>
    </row>
    <row r="30" spans="1:15">
      <c r="A30" s="30" t="s">
        <v>23</v>
      </c>
      <c r="B30" s="30"/>
      <c r="C30" s="30"/>
      <c r="D30" s="30"/>
      <c r="E30" s="71">
        <f t="shared" ref="E30:M30" si="7">E28/$E$28*100</f>
        <v>100</v>
      </c>
      <c r="F30" s="71">
        <f t="shared" si="7"/>
        <v>0</v>
      </c>
      <c r="G30" s="39">
        <f t="shared" si="7"/>
        <v>36.145253633342676</v>
      </c>
      <c r="H30" s="39">
        <f t="shared" si="7"/>
        <v>46.823077231052565</v>
      </c>
      <c r="I30" s="39">
        <f t="shared" si="7"/>
        <v>9.1524202266084789</v>
      </c>
      <c r="J30" s="39">
        <f t="shared" si="7"/>
        <v>15.053849541578252</v>
      </c>
      <c r="K30" s="39">
        <f t="shared" si="7"/>
        <v>17.031669135604758</v>
      </c>
      <c r="L30" s="39">
        <f t="shared" si="7"/>
        <v>22.616807462865836</v>
      </c>
      <c r="M30" s="39">
        <f t="shared" si="7"/>
        <v>39.648476598470594</v>
      </c>
      <c r="N30" s="30"/>
      <c r="O30" s="17"/>
    </row>
    <row r="31" spans="1:15">
      <c r="A31" s="19" t="s">
        <v>24</v>
      </c>
      <c r="B31" s="19" t="s">
        <v>146</v>
      </c>
      <c r="C31" s="73"/>
      <c r="D31" s="73"/>
      <c r="E31" s="73"/>
      <c r="F31" s="73"/>
      <c r="G31" s="73"/>
      <c r="H31" s="73"/>
      <c r="I31" s="19" t="s">
        <v>66</v>
      </c>
      <c r="J31" s="73"/>
      <c r="K31" s="73"/>
      <c r="L31" s="73"/>
      <c r="M31" s="73"/>
      <c r="N31" s="73"/>
    </row>
    <row r="32" spans="1:15">
      <c r="A32" s="24"/>
      <c r="B32" s="24" t="s">
        <v>147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2" t="s">
        <v>139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140</v>
      </c>
      <c r="B36" s="2"/>
      <c r="C36" s="2"/>
      <c r="D36" s="2"/>
      <c r="E36" s="74"/>
      <c r="F36" s="2"/>
      <c r="G36" s="2"/>
      <c r="H36" s="2"/>
      <c r="I36" s="75"/>
      <c r="J36" s="2"/>
      <c r="K36" s="2"/>
      <c r="L36" s="2"/>
      <c r="M36" s="2"/>
      <c r="N36" s="2"/>
    </row>
    <row r="37" spans="1:15">
      <c r="A37" s="76" t="s">
        <v>0</v>
      </c>
      <c r="B37" s="2"/>
      <c r="C37" s="2"/>
      <c r="D37" s="2"/>
      <c r="E37" s="74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38"/>
  <sheetViews>
    <sheetView showOutlineSymbols="0" zoomScale="87" zoomScaleNormal="87" workbookViewId="0">
      <selection activeCell="T11" sqref="T11"/>
    </sheetView>
  </sheetViews>
  <sheetFormatPr defaultColWidth="9.6328125" defaultRowHeight="15"/>
  <cols>
    <col min="1" max="1" width="15.81640625" style="78" customWidth="1"/>
    <col min="2" max="14" width="8.632812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153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1">
        <v>25089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154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155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ROUND(SUM(K16:L16),0)</f>
        <v>0</v>
      </c>
      <c r="N16" s="71">
        <f t="shared" ref="N16:N27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838</v>
      </c>
      <c r="C20" s="111">
        <v>0</v>
      </c>
      <c r="D20" s="111">
        <v>0</v>
      </c>
      <c r="E20" s="32">
        <f t="shared" si="0"/>
        <v>838</v>
      </c>
      <c r="F20" s="111">
        <v>0</v>
      </c>
      <c r="G20" s="32">
        <f t="shared" si="1"/>
        <v>838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>
        <f t="shared" si="4"/>
        <v>0</v>
      </c>
      <c r="O20" s="85"/>
    </row>
    <row r="21" spans="1:15">
      <c r="A21" s="71" t="s">
        <v>14</v>
      </c>
      <c r="B21" s="111">
        <v>9420</v>
      </c>
      <c r="C21" s="111">
        <v>0</v>
      </c>
      <c r="D21" s="111">
        <v>0</v>
      </c>
      <c r="E21" s="32">
        <f t="shared" si="0"/>
        <v>9420</v>
      </c>
      <c r="F21" s="111">
        <v>0</v>
      </c>
      <c r="G21" s="32">
        <f t="shared" si="1"/>
        <v>1200</v>
      </c>
      <c r="H21" s="111">
        <v>8158</v>
      </c>
      <c r="I21" s="111">
        <v>938</v>
      </c>
      <c r="J21" s="32">
        <f t="shared" si="2"/>
        <v>2199</v>
      </c>
      <c r="K21" s="111">
        <v>62</v>
      </c>
      <c r="L21" s="111">
        <v>5021</v>
      </c>
      <c r="M21" s="32">
        <f t="shared" si="3"/>
        <v>5083</v>
      </c>
      <c r="N21" s="71">
        <f t="shared" si="4"/>
        <v>0.20300000000000001</v>
      </c>
      <c r="O21" s="85"/>
    </row>
    <row r="22" spans="1:15">
      <c r="A22" s="71" t="s">
        <v>15</v>
      </c>
      <c r="B22" s="111">
        <v>14725</v>
      </c>
      <c r="C22" s="111">
        <v>0</v>
      </c>
      <c r="D22" s="111">
        <v>0</v>
      </c>
      <c r="E22" s="32">
        <f t="shared" si="0"/>
        <v>14725</v>
      </c>
      <c r="F22" s="111">
        <v>0</v>
      </c>
      <c r="G22" s="32">
        <f t="shared" si="1"/>
        <v>1127</v>
      </c>
      <c r="H22" s="111">
        <v>13430</v>
      </c>
      <c r="I22" s="111">
        <v>1347</v>
      </c>
      <c r="J22" s="32">
        <f t="shared" si="2"/>
        <v>1404</v>
      </c>
      <c r="K22" s="111">
        <v>168</v>
      </c>
      <c r="L22" s="111">
        <v>10679</v>
      </c>
      <c r="M22" s="32">
        <f t="shared" si="3"/>
        <v>10847</v>
      </c>
      <c r="N22" s="71">
        <f t="shared" si="4"/>
        <v>0.432</v>
      </c>
      <c r="O22" s="85"/>
    </row>
    <row r="23" spans="1:15">
      <c r="A23" s="71" t="s">
        <v>16</v>
      </c>
      <c r="B23" s="111">
        <v>12978</v>
      </c>
      <c r="C23" s="111">
        <v>0</v>
      </c>
      <c r="D23" s="111">
        <v>0</v>
      </c>
      <c r="E23" s="32">
        <f t="shared" si="0"/>
        <v>12978</v>
      </c>
      <c r="F23" s="111">
        <v>0</v>
      </c>
      <c r="G23" s="32">
        <f t="shared" si="1"/>
        <v>1235</v>
      </c>
      <c r="H23" s="111">
        <v>11566</v>
      </c>
      <c r="I23" s="111">
        <v>1213</v>
      </c>
      <c r="J23" s="32">
        <f t="shared" si="2"/>
        <v>1154</v>
      </c>
      <c r="K23" s="111">
        <v>177</v>
      </c>
      <c r="L23" s="111">
        <v>9199</v>
      </c>
      <c r="M23" s="32">
        <f t="shared" si="3"/>
        <v>9376</v>
      </c>
      <c r="N23" s="71">
        <f t="shared" si="4"/>
        <v>0.374</v>
      </c>
      <c r="O23" s="85"/>
    </row>
    <row r="24" spans="1:15">
      <c r="A24" s="71" t="s">
        <v>17</v>
      </c>
      <c r="B24" s="111">
        <v>1016</v>
      </c>
      <c r="C24" s="111">
        <v>0</v>
      </c>
      <c r="D24" s="111">
        <v>0</v>
      </c>
      <c r="E24" s="32">
        <f t="shared" si="0"/>
        <v>1016</v>
      </c>
      <c r="F24" s="111">
        <v>0</v>
      </c>
      <c r="G24" s="32">
        <f t="shared" si="1"/>
        <v>164</v>
      </c>
      <c r="H24" s="111">
        <v>852</v>
      </c>
      <c r="I24" s="111">
        <v>205</v>
      </c>
      <c r="J24" s="32">
        <f t="shared" si="2"/>
        <v>451</v>
      </c>
      <c r="K24" s="111">
        <v>0</v>
      </c>
      <c r="L24" s="111">
        <v>196</v>
      </c>
      <c r="M24" s="32">
        <f t="shared" si="3"/>
        <v>196</v>
      </c>
      <c r="N24" s="71">
        <f t="shared" si="4"/>
        <v>8.0000000000000002E-3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6" thickBot="1">
      <c r="A28" s="71" t="s">
        <v>21</v>
      </c>
      <c r="B28" s="177">
        <f>SUM(B16:B27)</f>
        <v>38977</v>
      </c>
      <c r="C28" s="177">
        <f>SUM(C16:C27)</f>
        <v>0</v>
      </c>
      <c r="D28" s="177">
        <f>SUM(D16:D27)</f>
        <v>0</v>
      </c>
      <c r="E28" s="177">
        <f>SUM(E16:E27)</f>
        <v>38977</v>
      </c>
      <c r="F28" s="177">
        <f>SUM(F16:F27)</f>
        <v>0</v>
      </c>
      <c r="G28" s="177">
        <f t="shared" si="1"/>
        <v>4564</v>
      </c>
      <c r="H28" s="177">
        <f>SUM(H16:H27)</f>
        <v>34006</v>
      </c>
      <c r="I28" s="177">
        <f>SUM(I16:I27)</f>
        <v>3703</v>
      </c>
      <c r="J28" s="177">
        <f t="shared" si="2"/>
        <v>5208</v>
      </c>
      <c r="K28" s="177">
        <f>SUM(K16:K27)</f>
        <v>407</v>
      </c>
      <c r="L28" s="177">
        <f>SUM(L16:L27)</f>
        <v>25095</v>
      </c>
      <c r="M28" s="177">
        <f>ROUND(SUM(M16:M27),0)</f>
        <v>25502</v>
      </c>
      <c r="N28" s="201">
        <f>SUM(N16:N27)</f>
        <v>1.0169999999999999</v>
      </c>
      <c r="O28" s="85"/>
    </row>
    <row r="29" spans="1:15" ht="15.6" thickTop="1">
      <c r="A29" s="72" t="s">
        <v>22</v>
      </c>
      <c r="B29" s="88"/>
      <c r="C29" s="88"/>
      <c r="D29" s="88"/>
      <c r="E29" s="88">
        <f t="shared" ref="E29:M29" si="5">ROUND(+E28/$K$9,2)</f>
        <v>1.55</v>
      </c>
      <c r="F29" s="88">
        <f t="shared" si="5"/>
        <v>0</v>
      </c>
      <c r="G29" s="88">
        <f t="shared" si="5"/>
        <v>0.18</v>
      </c>
      <c r="H29" s="200">
        <f t="shared" si="5"/>
        <v>1.36</v>
      </c>
      <c r="I29" s="88">
        <f t="shared" si="5"/>
        <v>0.15</v>
      </c>
      <c r="J29" s="88">
        <f t="shared" si="5"/>
        <v>0.21</v>
      </c>
      <c r="K29" s="200">
        <f t="shared" si="5"/>
        <v>0.02</v>
      </c>
      <c r="L29" s="88">
        <f t="shared" si="5"/>
        <v>1</v>
      </c>
      <c r="M29" s="88">
        <f t="shared" si="5"/>
        <v>1.02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6">E28/$E$28*100</f>
        <v>100</v>
      </c>
      <c r="F30" s="71">
        <f t="shared" si="6"/>
        <v>0</v>
      </c>
      <c r="G30" s="39">
        <f t="shared" si="6"/>
        <v>11.709469687251456</v>
      </c>
      <c r="H30" s="39">
        <f t="shared" si="6"/>
        <v>87.24632475562511</v>
      </c>
      <c r="I30" s="39">
        <f t="shared" si="6"/>
        <v>9.5004746388896013</v>
      </c>
      <c r="J30" s="39">
        <f t="shared" si="6"/>
        <v>13.361726146188779</v>
      </c>
      <c r="K30" s="39">
        <f t="shared" si="6"/>
        <v>1.0442055571234317</v>
      </c>
      <c r="L30" s="39">
        <f t="shared" si="6"/>
        <v>64.384123970546739</v>
      </c>
      <c r="M30" s="39">
        <f t="shared" si="6"/>
        <v>65.428329527670158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8"/>
  <sheetViews>
    <sheetView showOutlineSymbols="0" zoomScale="87" zoomScaleNormal="87" workbookViewId="0">
      <selection activeCell="M38" sqref="M38"/>
    </sheetView>
  </sheetViews>
  <sheetFormatPr defaultColWidth="9.6328125" defaultRowHeight="15"/>
  <cols>
    <col min="1" max="1" width="15.6328125" style="1" customWidth="1"/>
    <col min="2" max="14" width="7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135" t="s">
        <v>185</v>
      </c>
      <c r="C8" s="2"/>
      <c r="D8" s="2"/>
      <c r="E8" s="135" t="s">
        <v>0</v>
      </c>
      <c r="F8" s="2"/>
      <c r="G8" s="8" t="s">
        <v>56</v>
      </c>
      <c r="H8" s="2"/>
      <c r="I8" s="2" t="s">
        <v>103</v>
      </c>
      <c r="J8" s="2"/>
      <c r="K8" s="2"/>
      <c r="L8" s="2"/>
      <c r="M8" s="2"/>
      <c r="N8" s="2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2" t="s">
        <v>0</v>
      </c>
      <c r="L9" s="11"/>
      <c r="M9" s="10" t="s">
        <v>77</v>
      </c>
      <c r="N9" s="120">
        <v>2020</v>
      </c>
    </row>
    <row r="10" spans="1:15" ht="17.399999999999999">
      <c r="A10" s="10" t="s">
        <v>6</v>
      </c>
      <c r="B10" s="11" t="s">
        <v>102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58"/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</row>
    <row r="23" spans="1:14" ht="22.8">
      <c r="A23" s="59"/>
      <c r="B23" s="59" t="s">
        <v>187</v>
      </c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</row>
    <row r="35" spans="1:15" ht="15.6">
      <c r="A35" s="4"/>
      <c r="B35" s="3"/>
      <c r="C35" s="3"/>
      <c r="D35" s="3"/>
      <c r="E35" s="3"/>
      <c r="F35" s="3"/>
      <c r="G35" s="3"/>
      <c r="H35" s="3"/>
      <c r="I35" s="24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44"/>
    </row>
    <row r="38" spans="1:15" ht="24" customHeight="1">
      <c r="E38" s="61"/>
    </row>
  </sheetData>
  <phoneticPr fontId="0" type="noConversion"/>
  <pageMargins left="0.5" right="0.5" top="0.5" bottom="0.5" header="0" footer="0"/>
  <pageSetup scale="90" orientation="landscape" r:id="rId1"/>
  <headerFooter alignWithMargins="0"/>
  <rowBreaks count="1" manualBreakCount="1">
    <brk id="3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S10" sqref="S10"/>
    </sheetView>
  </sheetViews>
  <sheetFormatPr defaultColWidth="9.6328125" defaultRowHeight="15"/>
  <cols>
    <col min="1" max="1" width="15.81640625" style="78" customWidth="1"/>
    <col min="2" max="10" width="7.6328125" style="78" customWidth="1"/>
    <col min="11" max="11" width="8.08984375" style="78" customWidth="1"/>
    <col min="12" max="14" width="7.632812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7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 t="s">
        <v>0</v>
      </c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 t="s">
        <v>0</v>
      </c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134" t="s">
        <v>0</v>
      </c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156</v>
      </c>
      <c r="C8" s="74"/>
      <c r="D8" s="74"/>
      <c r="E8" s="74"/>
      <c r="F8" s="74"/>
      <c r="G8" s="82" t="s">
        <v>56</v>
      </c>
      <c r="H8" s="74"/>
      <c r="I8" s="74" t="s">
        <v>152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f>'ks below'!K9+'ks abov'!K9</f>
        <v>41096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157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21</v>
      </c>
      <c r="C12" s="86" t="s">
        <v>29</v>
      </c>
      <c r="D12" s="86" t="s">
        <v>38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158</v>
      </c>
      <c r="C13" s="89" t="s">
        <v>30</v>
      </c>
      <c r="D13" s="89" t="s">
        <v>30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159</v>
      </c>
      <c r="C14" s="89" t="s">
        <v>155</v>
      </c>
      <c r="D14" s="89" t="s">
        <v>39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155</v>
      </c>
      <c r="C15" s="89" t="s">
        <v>161</v>
      </c>
      <c r="D15" s="89" t="s">
        <v>40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v>0</v>
      </c>
      <c r="C16" s="53">
        <f>'ks below'!B16</f>
        <v>0</v>
      </c>
      <c r="D16" s="53">
        <v>0</v>
      </c>
      <c r="E16" s="32">
        <f t="shared" ref="E16:E27" si="0">B16+C16+D16</f>
        <v>0</v>
      </c>
      <c r="F16" s="111">
        <v>0</v>
      </c>
      <c r="G16" s="32">
        <f>E16-F16-H16-K16</f>
        <v>0</v>
      </c>
      <c r="H16" s="53">
        <f>'ks abov'!H16+'ks below'!H16</f>
        <v>0</v>
      </c>
      <c r="I16" s="53">
        <f>'ks abov'!I16+'ks below'!I16</f>
        <v>0</v>
      </c>
      <c r="J16" s="32">
        <f>H16-I16-L16</f>
        <v>0</v>
      </c>
      <c r="K16" s="53">
        <f>'ks abov'!K16+'ks below'!K16</f>
        <v>0</v>
      </c>
      <c r="L16" s="53">
        <f>'ks abov'!L16+'ks below'!L16</f>
        <v>0</v>
      </c>
      <c r="M16" s="32">
        <f t="shared" ref="M16:M27" si="1">SUM(K16:L16)</f>
        <v>0</v>
      </c>
      <c r="N16" s="71">
        <f t="shared" ref="N16:N28" si="2">ROUND(+M16/$K$9,3)</f>
        <v>0</v>
      </c>
      <c r="O16" s="85"/>
    </row>
    <row r="17" spans="1:15">
      <c r="A17" s="71" t="s">
        <v>10</v>
      </c>
      <c r="B17" s="53">
        <v>0</v>
      </c>
      <c r="C17" s="53">
        <f>'ks below'!B17</f>
        <v>0</v>
      </c>
      <c r="D17" s="53">
        <v>0</v>
      </c>
      <c r="E17" s="32">
        <f t="shared" si="0"/>
        <v>0</v>
      </c>
      <c r="F17" s="111">
        <v>0</v>
      </c>
      <c r="G17" s="32">
        <f>E17-F17-H17-K17</f>
        <v>0</v>
      </c>
      <c r="H17" s="53">
        <f>'ks abov'!H17+'ks below'!H17</f>
        <v>0</v>
      </c>
      <c r="I17" s="53">
        <f>'ks abov'!I17+'ks below'!I17</f>
        <v>0</v>
      </c>
      <c r="J17" s="32">
        <f>H17-I17-L17</f>
        <v>0</v>
      </c>
      <c r="K17" s="53">
        <f>'ks abov'!K17+'ks below'!K17</f>
        <v>0</v>
      </c>
      <c r="L17" s="53">
        <f>'ks abov'!L17+'ks below'!L17</f>
        <v>0</v>
      </c>
      <c r="M17" s="32">
        <f t="shared" si="1"/>
        <v>0</v>
      </c>
      <c r="N17" s="71">
        <f t="shared" si="2"/>
        <v>0</v>
      </c>
      <c r="O17" s="85"/>
    </row>
    <row r="18" spans="1:15">
      <c r="A18" s="71" t="s">
        <v>11</v>
      </c>
      <c r="B18" s="53">
        <v>0</v>
      </c>
      <c r="C18" s="53">
        <f>'ks below'!B18</f>
        <v>0</v>
      </c>
      <c r="D18" s="53">
        <v>0</v>
      </c>
      <c r="E18" s="32">
        <f t="shared" si="0"/>
        <v>0</v>
      </c>
      <c r="F18" s="111">
        <v>0</v>
      </c>
      <c r="G18" s="32">
        <f>E18-F18-H18-K18</f>
        <v>0</v>
      </c>
      <c r="H18" s="53">
        <f>'ks abov'!H18+'ks below'!H18</f>
        <v>0</v>
      </c>
      <c r="I18" s="53">
        <f>'ks abov'!I18+'ks below'!I18</f>
        <v>0</v>
      </c>
      <c r="J18" s="32">
        <f>H18-I18-L18</f>
        <v>0</v>
      </c>
      <c r="K18" s="53">
        <f>'ks abov'!K18+'ks below'!K18</f>
        <v>0</v>
      </c>
      <c r="L18" s="53">
        <f>'ks abov'!L18+'ks below'!L18</f>
        <v>0</v>
      </c>
      <c r="M18" s="32">
        <f t="shared" si="1"/>
        <v>0</v>
      </c>
      <c r="N18" s="71">
        <f t="shared" si="2"/>
        <v>0</v>
      </c>
      <c r="O18" s="85"/>
    </row>
    <row r="19" spans="1:15">
      <c r="A19" s="71" t="s">
        <v>12</v>
      </c>
      <c r="B19" s="53">
        <f>'ks abov'!E19</f>
        <v>0</v>
      </c>
      <c r="C19" s="53">
        <f>'ks below'!B19</f>
        <v>0</v>
      </c>
      <c r="D19" s="53">
        <v>0</v>
      </c>
      <c r="E19" s="32">
        <f t="shared" si="0"/>
        <v>0</v>
      </c>
      <c r="F19" s="111">
        <v>0</v>
      </c>
      <c r="G19" s="32">
        <f>E19-F19-H19-K19</f>
        <v>0</v>
      </c>
      <c r="H19" s="53">
        <f>'ks abov'!H19+'ks below'!H19</f>
        <v>0</v>
      </c>
      <c r="I19" s="53">
        <f>'ks abov'!I19+'ks below'!I19</f>
        <v>0</v>
      </c>
      <c r="J19" s="32">
        <f>H19-I19-I15</f>
        <v>0</v>
      </c>
      <c r="K19" s="53">
        <f>'ks abov'!K19+'ks below'!K19</f>
        <v>0</v>
      </c>
      <c r="L19" s="53">
        <f>'ks abov'!L19+'ks below'!L19</f>
        <v>0</v>
      </c>
      <c r="M19" s="32">
        <f t="shared" si="1"/>
        <v>0</v>
      </c>
      <c r="N19" s="71">
        <f t="shared" si="2"/>
        <v>0</v>
      </c>
      <c r="O19" s="85"/>
    </row>
    <row r="20" spans="1:15">
      <c r="A20" s="71" t="s">
        <v>13</v>
      </c>
      <c r="B20" s="53">
        <f>'ks abov'!E20</f>
        <v>0</v>
      </c>
      <c r="C20" s="53">
        <f>'ks below'!B20</f>
        <v>838</v>
      </c>
      <c r="D20" s="53">
        <v>0</v>
      </c>
      <c r="E20" s="32">
        <f t="shared" si="0"/>
        <v>838</v>
      </c>
      <c r="F20" s="111">
        <v>0</v>
      </c>
      <c r="G20" s="32">
        <f t="shared" ref="G20:G27" si="3">E20-F20-H20-K20</f>
        <v>838</v>
      </c>
      <c r="H20" s="53">
        <f>'ks abov'!H20+'ks below'!H20</f>
        <v>0</v>
      </c>
      <c r="I20" s="53">
        <f>'ks abov'!I20+'ks below'!I20</f>
        <v>0</v>
      </c>
      <c r="J20" s="32">
        <f t="shared" ref="J20:J28" si="4">H20-I20-L20</f>
        <v>0</v>
      </c>
      <c r="K20" s="53">
        <f>'ks abov'!K20+'ks below'!K20</f>
        <v>0</v>
      </c>
      <c r="L20" s="53">
        <f>'ks abov'!L20+'ks below'!L20</f>
        <v>0</v>
      </c>
      <c r="M20" s="32">
        <f t="shared" si="1"/>
        <v>0</v>
      </c>
      <c r="N20" s="71">
        <f t="shared" si="2"/>
        <v>0</v>
      </c>
      <c r="O20" s="85"/>
    </row>
    <row r="21" spans="1:15">
      <c r="A21" s="71" t="s">
        <v>14</v>
      </c>
      <c r="B21" s="53">
        <f>'ks abov'!E21</f>
        <v>7442</v>
      </c>
      <c r="C21" s="53">
        <f>'ks below'!B21</f>
        <v>9420</v>
      </c>
      <c r="D21" s="53">
        <v>0</v>
      </c>
      <c r="E21" s="32">
        <f t="shared" si="0"/>
        <v>16862</v>
      </c>
      <c r="F21" s="111">
        <v>0</v>
      </c>
      <c r="G21" s="32">
        <f t="shared" si="3"/>
        <v>4795</v>
      </c>
      <c r="H21" s="53">
        <f>'ks abov'!H21+'ks below'!H21</f>
        <v>10915</v>
      </c>
      <c r="I21" s="53">
        <f>'ks abov'!I21+'ks below'!I21</f>
        <v>1239</v>
      </c>
      <c r="J21" s="32">
        <f t="shared" si="4"/>
        <v>3435</v>
      </c>
      <c r="K21" s="53">
        <f>'ks abov'!K21+'ks below'!K21</f>
        <v>1152</v>
      </c>
      <c r="L21" s="53">
        <f>'ks abov'!L21+'ks below'!L21</f>
        <v>6241</v>
      </c>
      <c r="M21" s="32">
        <f t="shared" si="1"/>
        <v>7393</v>
      </c>
      <c r="N21" s="71">
        <f t="shared" si="2"/>
        <v>0.18</v>
      </c>
      <c r="O21" s="85"/>
    </row>
    <row r="22" spans="1:15">
      <c r="A22" s="71" t="s">
        <v>15</v>
      </c>
      <c r="B22" s="53">
        <f>'ks abov'!E22</f>
        <v>9576</v>
      </c>
      <c r="C22" s="53">
        <f>'ks below'!B22</f>
        <v>14725</v>
      </c>
      <c r="D22" s="53">
        <v>0</v>
      </c>
      <c r="E22" s="32">
        <f t="shared" si="0"/>
        <v>24301</v>
      </c>
      <c r="F22" s="111">
        <v>0</v>
      </c>
      <c r="G22" s="32">
        <f t="shared" si="3"/>
        <v>4183</v>
      </c>
      <c r="H22" s="53">
        <f>'ks abov'!H22+'ks below'!H22</f>
        <v>18164</v>
      </c>
      <c r="I22" s="53">
        <f>'ks abov'!I22+'ks below'!I22</f>
        <v>2201</v>
      </c>
      <c r="J22" s="32">
        <f t="shared" si="4"/>
        <v>2786</v>
      </c>
      <c r="K22" s="53">
        <f>'ks abov'!K22+'ks below'!K22</f>
        <v>1954</v>
      </c>
      <c r="L22" s="53">
        <f>'ks abov'!L22+'ks below'!L22</f>
        <v>13177</v>
      </c>
      <c r="M22" s="32">
        <f t="shared" si="1"/>
        <v>15131</v>
      </c>
      <c r="N22" s="71">
        <f t="shared" si="2"/>
        <v>0.36799999999999999</v>
      </c>
      <c r="O22" s="85"/>
    </row>
    <row r="23" spans="1:15">
      <c r="A23" s="71" t="s">
        <v>16</v>
      </c>
      <c r="B23" s="53">
        <f>'ks abov'!E23</f>
        <v>7540</v>
      </c>
      <c r="C23" s="53">
        <f>'ks below'!B23</f>
        <v>12978</v>
      </c>
      <c r="D23" s="53">
        <v>0</v>
      </c>
      <c r="E23" s="32">
        <f t="shared" si="0"/>
        <v>20518</v>
      </c>
      <c r="F23" s="111">
        <v>0</v>
      </c>
      <c r="G23" s="32">
        <f t="shared" si="3"/>
        <v>3474</v>
      </c>
      <c r="H23" s="53">
        <f>'ks abov'!H23+'ks below'!H23</f>
        <v>15518</v>
      </c>
      <c r="I23" s="53">
        <f>'ks abov'!I23+'ks below'!I23</f>
        <v>2174</v>
      </c>
      <c r="J23" s="32">
        <f t="shared" si="4"/>
        <v>2214</v>
      </c>
      <c r="K23" s="53">
        <f>'ks abov'!K23+'ks below'!K23</f>
        <v>1526</v>
      </c>
      <c r="L23" s="53">
        <f>'ks abov'!L23+'ks below'!L23</f>
        <v>11130</v>
      </c>
      <c r="M23" s="32">
        <f t="shared" si="1"/>
        <v>12656</v>
      </c>
      <c r="N23" s="71">
        <f t="shared" si="2"/>
        <v>0.308</v>
      </c>
      <c r="O23" s="85"/>
    </row>
    <row r="24" spans="1:15">
      <c r="A24" s="71" t="s">
        <v>17</v>
      </c>
      <c r="B24" s="53">
        <f>'ks abov'!E24</f>
        <v>419</v>
      </c>
      <c r="C24" s="53">
        <f>'ks below'!B24</f>
        <v>1016</v>
      </c>
      <c r="D24" s="53">
        <v>0</v>
      </c>
      <c r="E24" s="32">
        <f t="shared" si="0"/>
        <v>1435</v>
      </c>
      <c r="F24" s="111">
        <v>0</v>
      </c>
      <c r="G24" s="32">
        <f t="shared" si="3"/>
        <v>302</v>
      </c>
      <c r="H24" s="53">
        <f>'ks abov'!H24+'ks below'!H24</f>
        <v>1104</v>
      </c>
      <c r="I24" s="53">
        <f>'ks abov'!I24+'ks below'!I24</f>
        <v>375</v>
      </c>
      <c r="J24" s="32">
        <f t="shared" si="4"/>
        <v>533</v>
      </c>
      <c r="K24" s="53">
        <f>'ks abov'!K24+'ks below'!K24</f>
        <v>29</v>
      </c>
      <c r="L24" s="53">
        <f>'ks abov'!L24+'ks below'!L24</f>
        <v>196</v>
      </c>
      <c r="M24" s="32">
        <f t="shared" si="1"/>
        <v>225</v>
      </c>
      <c r="N24" s="71">
        <f t="shared" si="2"/>
        <v>5.0000000000000001E-3</v>
      </c>
      <c r="O24" s="85"/>
    </row>
    <row r="25" spans="1:15">
      <c r="A25" s="71" t="s">
        <v>18</v>
      </c>
      <c r="B25" s="53">
        <f>'ks abov'!E25</f>
        <v>0</v>
      </c>
      <c r="C25" s="53">
        <f>'ks below'!B25</f>
        <v>0</v>
      </c>
      <c r="D25" s="53">
        <v>0</v>
      </c>
      <c r="E25" s="32">
        <f t="shared" si="0"/>
        <v>0</v>
      </c>
      <c r="F25" s="111">
        <v>0</v>
      </c>
      <c r="G25" s="32">
        <f t="shared" si="3"/>
        <v>0</v>
      </c>
      <c r="H25" s="53">
        <f>'ks abov'!H25+'ks below'!H25</f>
        <v>0</v>
      </c>
      <c r="I25" s="53">
        <f>'ks abov'!I25+'ks below'!I25</f>
        <v>0</v>
      </c>
      <c r="J25" s="32">
        <f t="shared" si="4"/>
        <v>0</v>
      </c>
      <c r="K25" s="53">
        <f>'ks abov'!K25+'ks below'!K25</f>
        <v>0</v>
      </c>
      <c r="L25" s="53">
        <f>'ks abov'!L25+'ks below'!L25</f>
        <v>0</v>
      </c>
      <c r="M25" s="32">
        <f t="shared" si="1"/>
        <v>0</v>
      </c>
      <c r="N25" s="71">
        <f t="shared" si="2"/>
        <v>0</v>
      </c>
      <c r="O25" s="85"/>
    </row>
    <row r="26" spans="1:15">
      <c r="A26" s="71" t="s">
        <v>19</v>
      </c>
      <c r="B26" s="53">
        <f>'ks abov'!E26</f>
        <v>0</v>
      </c>
      <c r="C26" s="53">
        <f>'ks below'!B26</f>
        <v>0</v>
      </c>
      <c r="D26" s="53">
        <v>0</v>
      </c>
      <c r="E26" s="32">
        <f t="shared" si="0"/>
        <v>0</v>
      </c>
      <c r="F26" s="111">
        <v>0</v>
      </c>
      <c r="G26" s="32">
        <f t="shared" si="3"/>
        <v>0</v>
      </c>
      <c r="H26" s="53">
        <f>'ks abov'!H26+'ks below'!H26</f>
        <v>0</v>
      </c>
      <c r="I26" s="53">
        <f>'ks abov'!I26+'ks below'!I26</f>
        <v>0</v>
      </c>
      <c r="J26" s="32">
        <f t="shared" si="4"/>
        <v>0</v>
      </c>
      <c r="K26" s="53">
        <f>'ks abov'!K26+'ks below'!K26</f>
        <v>0</v>
      </c>
      <c r="L26" s="53">
        <f>'ks abov'!L26+'ks below'!L26</f>
        <v>0</v>
      </c>
      <c r="M26" s="32">
        <f t="shared" si="1"/>
        <v>0</v>
      </c>
      <c r="N26" s="71">
        <f t="shared" si="2"/>
        <v>0</v>
      </c>
      <c r="O26" s="85"/>
    </row>
    <row r="27" spans="1:15">
      <c r="A27" s="71" t="s">
        <v>20</v>
      </c>
      <c r="B27" s="53">
        <f>'ks abov'!E27</f>
        <v>0</v>
      </c>
      <c r="C27" s="53">
        <f>'ks below'!B27</f>
        <v>0</v>
      </c>
      <c r="D27" s="53">
        <v>0</v>
      </c>
      <c r="E27" s="32">
        <f t="shared" si="0"/>
        <v>0</v>
      </c>
      <c r="F27" s="111">
        <v>0</v>
      </c>
      <c r="G27" s="32">
        <f t="shared" si="3"/>
        <v>0</v>
      </c>
      <c r="H27" s="53">
        <f>'ks abov'!H27+'ks below'!H27</f>
        <v>0</v>
      </c>
      <c r="I27" s="53">
        <f>'ks abov'!I27+'ks below'!I27</f>
        <v>0</v>
      </c>
      <c r="J27" s="32">
        <f t="shared" si="4"/>
        <v>0</v>
      </c>
      <c r="K27" s="53">
        <f>'ks abov'!K27+'ks below'!K27</f>
        <v>0</v>
      </c>
      <c r="L27" s="53">
        <f>'ks abov'!L27+'ks below'!L27</f>
        <v>0</v>
      </c>
      <c r="M27" s="32">
        <f t="shared" si="1"/>
        <v>0</v>
      </c>
      <c r="N27" s="71">
        <f t="shared" si="2"/>
        <v>0</v>
      </c>
      <c r="O27" s="85"/>
    </row>
    <row r="28" spans="1:15" ht="15.6" thickBot="1">
      <c r="A28" s="71" t="s">
        <v>21</v>
      </c>
      <c r="B28" s="32">
        <f t="shared" ref="B28:I28" si="5">SUM(B16:B27)</f>
        <v>24977</v>
      </c>
      <c r="C28" s="32">
        <f t="shared" si="5"/>
        <v>38977</v>
      </c>
      <c r="D28" s="32">
        <f t="shared" si="5"/>
        <v>0</v>
      </c>
      <c r="E28" s="32">
        <f t="shared" si="5"/>
        <v>63954</v>
      </c>
      <c r="F28" s="32">
        <f t="shared" si="5"/>
        <v>0</v>
      </c>
      <c r="G28" s="32">
        <f t="shared" si="5"/>
        <v>13592</v>
      </c>
      <c r="H28" s="32">
        <f t="shared" si="5"/>
        <v>45701</v>
      </c>
      <c r="I28" s="32">
        <f t="shared" si="5"/>
        <v>5989</v>
      </c>
      <c r="J28" s="32">
        <f t="shared" si="4"/>
        <v>8968</v>
      </c>
      <c r="K28" s="32">
        <f>SUM(K16:K27)</f>
        <v>4661</v>
      </c>
      <c r="L28" s="32">
        <f>SUM(L16:L27)</f>
        <v>30744</v>
      </c>
      <c r="M28" s="32">
        <f>SUM(M16:M27)</f>
        <v>35405</v>
      </c>
      <c r="N28" s="113">
        <f t="shared" si="2"/>
        <v>0.86199999999999999</v>
      </c>
      <c r="O28" s="85"/>
    </row>
    <row r="29" spans="1:15" ht="15.6" thickTop="1">
      <c r="A29" s="72" t="s">
        <v>22</v>
      </c>
      <c r="B29" s="72"/>
      <c r="C29" s="72"/>
      <c r="D29" s="72"/>
      <c r="E29" s="72">
        <f t="shared" ref="E29:M29" si="6">ROUND(+E28/$K$9,2)</f>
        <v>1.56</v>
      </c>
      <c r="F29" s="72">
        <f t="shared" si="6"/>
        <v>0</v>
      </c>
      <c r="G29" s="72">
        <f t="shared" si="6"/>
        <v>0.33</v>
      </c>
      <c r="H29" s="36">
        <f t="shared" si="6"/>
        <v>1.1100000000000001</v>
      </c>
      <c r="I29" s="72">
        <f t="shared" si="6"/>
        <v>0.15</v>
      </c>
      <c r="J29" s="72">
        <f t="shared" si="6"/>
        <v>0.22</v>
      </c>
      <c r="K29" s="72">
        <f t="shared" si="6"/>
        <v>0.11</v>
      </c>
      <c r="L29" s="72">
        <f t="shared" si="6"/>
        <v>0.75</v>
      </c>
      <c r="M29" s="72">
        <f t="shared" si="6"/>
        <v>0.86</v>
      </c>
      <c r="N29" s="88"/>
      <c r="O29" s="85"/>
    </row>
    <row r="30" spans="1:15">
      <c r="A30" s="71" t="s">
        <v>23</v>
      </c>
      <c r="B30" s="71"/>
      <c r="C30" s="71"/>
      <c r="D30" s="71"/>
      <c r="E30" s="71">
        <f t="shared" ref="E30:M30" si="7">ROUND(+E28/$E$28*100,1)</f>
        <v>100</v>
      </c>
      <c r="F30" s="71">
        <f t="shared" si="7"/>
        <v>0</v>
      </c>
      <c r="G30" s="71">
        <f t="shared" si="7"/>
        <v>21.3</v>
      </c>
      <c r="H30" s="71">
        <f t="shared" si="7"/>
        <v>71.5</v>
      </c>
      <c r="I30" s="71">
        <f t="shared" si="7"/>
        <v>9.4</v>
      </c>
      <c r="J30" s="71">
        <f t="shared" si="7"/>
        <v>14</v>
      </c>
      <c r="K30" s="71">
        <f t="shared" si="7"/>
        <v>7.3</v>
      </c>
      <c r="L30" s="71">
        <f t="shared" si="7"/>
        <v>48.1</v>
      </c>
      <c r="M30" s="71">
        <f t="shared" si="7"/>
        <v>55.4</v>
      </c>
      <c r="N30" s="71"/>
      <c r="O30" s="85"/>
    </row>
    <row r="31" spans="1:15">
      <c r="A31" s="87" t="s">
        <v>24</v>
      </c>
      <c r="B31" s="87" t="s">
        <v>160</v>
      </c>
      <c r="C31" s="73"/>
      <c r="D31" s="73"/>
      <c r="E31" s="73"/>
      <c r="F31" s="73"/>
      <c r="G31" s="73"/>
      <c r="H31" s="73"/>
      <c r="I31" s="87" t="s">
        <v>66</v>
      </c>
      <c r="J31" s="73"/>
      <c r="K31" s="73"/>
      <c r="L31" s="73"/>
      <c r="M31" s="73"/>
      <c r="N31" s="73"/>
    </row>
    <row r="32" spans="1:15">
      <c r="A32" s="75"/>
      <c r="B32" s="75" t="s">
        <v>147</v>
      </c>
      <c r="C32" s="74"/>
      <c r="D32" s="74"/>
      <c r="E32" s="74"/>
      <c r="F32" s="74"/>
      <c r="G32" s="74"/>
      <c r="H32" s="74"/>
      <c r="I32" s="75" t="s">
        <v>67</v>
      </c>
      <c r="J32" s="74"/>
      <c r="K32" s="74"/>
      <c r="L32" s="74"/>
      <c r="M32" s="74"/>
      <c r="N32" s="74"/>
    </row>
    <row r="33" spans="1:15">
      <c r="A33" s="75"/>
      <c r="B33" s="75" t="s">
        <v>35</v>
      </c>
      <c r="C33" s="74"/>
      <c r="D33" s="74"/>
      <c r="E33" s="74"/>
      <c r="F33" s="74"/>
      <c r="G33" s="74"/>
      <c r="H33" s="74"/>
      <c r="I33" s="75" t="s">
        <v>68</v>
      </c>
      <c r="J33" s="74"/>
      <c r="K33" s="74"/>
      <c r="L33" s="74"/>
      <c r="M33" s="74"/>
      <c r="N33" s="74"/>
    </row>
    <row r="34" spans="1:15">
      <c r="A34" s="75"/>
      <c r="B34" s="75" t="s">
        <v>36</v>
      </c>
      <c r="C34" s="74"/>
      <c r="D34" s="74"/>
      <c r="E34" s="74"/>
      <c r="F34" s="74"/>
      <c r="G34" s="74"/>
      <c r="H34" s="74"/>
      <c r="I34" s="75" t="s">
        <v>69</v>
      </c>
      <c r="J34" s="74"/>
      <c r="K34" s="74"/>
      <c r="L34" s="74"/>
      <c r="M34" s="74"/>
      <c r="N34" s="74"/>
    </row>
    <row r="35" spans="1:15">
      <c r="A35" s="75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7"/>
    </row>
    <row r="36" spans="1:15">
      <c r="A36" s="76" t="s">
        <v>0</v>
      </c>
      <c r="B36" s="74"/>
      <c r="C36" s="74"/>
      <c r="D36" s="74"/>
      <c r="E36" s="74"/>
      <c r="F36" s="74"/>
      <c r="G36" s="74"/>
      <c r="H36" s="74"/>
      <c r="I36" s="75"/>
      <c r="J36" s="74"/>
      <c r="K36" s="74"/>
      <c r="L36" s="74"/>
      <c r="M36" s="74"/>
      <c r="N36" s="74"/>
    </row>
    <row r="37" spans="1: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7"/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</row>
    <row r="39" spans="1:15">
      <c r="E39" s="77"/>
      <c r="J39" s="77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zoomScale="87" zoomScaleNormal="87" workbookViewId="0">
      <selection activeCell="Q24" sqref="Q24"/>
    </sheetView>
  </sheetViews>
  <sheetFormatPr defaultColWidth="9.6328125" defaultRowHeight="15"/>
  <cols>
    <col min="1" max="1" width="15.6328125" style="1" customWidth="1"/>
    <col min="2" max="3" width="7.6328125" style="1" customWidth="1"/>
    <col min="4" max="4" width="8.08984375" style="1" customWidth="1"/>
    <col min="5" max="13" width="7.6328125" style="1" customWidth="1"/>
    <col min="14" max="14" width="8.6328125" style="1" customWidth="1"/>
    <col min="15" max="15" width="4.81640625" style="1" customWidth="1"/>
    <col min="16" max="16384" width="9.63281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7.399999999999999">
      <c r="A8" s="8" t="s">
        <v>56</v>
      </c>
      <c r="B8" s="3"/>
      <c r="C8" s="3" t="s">
        <v>131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7.399999999999999">
      <c r="A9" s="10" t="s">
        <v>5</v>
      </c>
      <c r="B9" s="62" t="s">
        <v>26</v>
      </c>
      <c r="C9" s="62"/>
      <c r="D9" s="62"/>
      <c r="E9" s="62"/>
      <c r="F9" s="62"/>
      <c r="G9" s="10" t="s">
        <v>57</v>
      </c>
      <c r="H9" s="62"/>
      <c r="I9" s="62"/>
      <c r="J9" s="62"/>
      <c r="K9" s="223">
        <v>5850</v>
      </c>
      <c r="L9" s="62"/>
      <c r="M9" s="10" t="s">
        <v>77</v>
      </c>
      <c r="N9" s="120">
        <v>2021</v>
      </c>
      <c r="O9" s="7"/>
    </row>
    <row r="10" spans="1:15" ht="17.399999999999999">
      <c r="A10" s="10" t="s">
        <v>6</v>
      </c>
      <c r="B10" s="62" t="s">
        <v>122</v>
      </c>
      <c r="C10" s="62"/>
      <c r="D10" s="62"/>
      <c r="E10" s="62"/>
      <c r="F10" s="62"/>
      <c r="G10" s="10" t="s">
        <v>58</v>
      </c>
      <c r="H10" s="62"/>
      <c r="I10" s="62"/>
      <c r="J10" s="62"/>
      <c r="K10" s="62"/>
      <c r="L10" s="62"/>
      <c r="M10" s="62"/>
      <c r="N10" s="62"/>
      <c r="O10" s="7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63"/>
    </row>
    <row r="12" spans="1:15">
      <c r="A12" s="18"/>
      <c r="B12" s="18" t="s">
        <v>29</v>
      </c>
      <c r="C12" s="18" t="s">
        <v>29</v>
      </c>
      <c r="D12" s="18" t="s">
        <v>43</v>
      </c>
      <c r="E12" s="18" t="s">
        <v>21</v>
      </c>
      <c r="F12" s="18"/>
      <c r="G12" s="18"/>
      <c r="H12" s="18"/>
      <c r="I12" s="18"/>
      <c r="J12" s="18"/>
      <c r="K12" s="18"/>
      <c r="L12" s="19"/>
      <c r="M12" s="19"/>
      <c r="N12" s="18"/>
      <c r="O12" s="63"/>
    </row>
    <row r="13" spans="1:15">
      <c r="A13" s="22"/>
      <c r="B13" s="23" t="s">
        <v>30</v>
      </c>
      <c r="C13" s="23" t="s">
        <v>124</v>
      </c>
      <c r="D13" s="23" t="s">
        <v>44</v>
      </c>
      <c r="E13" s="23" t="s">
        <v>48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49" t="s">
        <v>85</v>
      </c>
      <c r="O13" s="63"/>
    </row>
    <row r="14" spans="1:15">
      <c r="A14" s="23" t="s">
        <v>8</v>
      </c>
      <c r="B14" s="23" t="s">
        <v>32</v>
      </c>
      <c r="C14" s="23" t="s">
        <v>125</v>
      </c>
      <c r="D14" s="23" t="s">
        <v>45</v>
      </c>
      <c r="E14" s="23" t="s">
        <v>30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132</v>
      </c>
      <c r="L14" s="27" t="s">
        <v>134</v>
      </c>
      <c r="M14" s="66"/>
      <c r="N14" s="23" t="s">
        <v>80</v>
      </c>
      <c r="O14" s="63"/>
    </row>
    <row r="15" spans="1:15">
      <c r="A15" s="23"/>
      <c r="B15" s="23" t="s">
        <v>123</v>
      </c>
      <c r="C15" s="23" t="s">
        <v>126</v>
      </c>
      <c r="D15" s="23" t="s">
        <v>32</v>
      </c>
      <c r="E15" s="23" t="s">
        <v>32</v>
      </c>
      <c r="F15" s="23" t="s">
        <v>55</v>
      </c>
      <c r="G15" s="23" t="s">
        <v>60</v>
      </c>
      <c r="H15" s="23" t="s">
        <v>127</v>
      </c>
      <c r="I15" s="22"/>
      <c r="J15" s="23"/>
      <c r="K15" s="23" t="s">
        <v>133</v>
      </c>
      <c r="L15" s="23" t="s">
        <v>133</v>
      </c>
      <c r="M15" s="23" t="s">
        <v>21</v>
      </c>
      <c r="N15" s="23" t="s">
        <v>135</v>
      </c>
      <c r="O15" s="63"/>
    </row>
    <row r="16" spans="1:15">
      <c r="A16" s="30" t="s">
        <v>9</v>
      </c>
      <c r="B16" s="110">
        <v>0</v>
      </c>
      <c r="C16" s="110">
        <f t="shared" ref="C16:C18" si="0">ROUND(L16/0.43+K16/0.48,0)</f>
        <v>0</v>
      </c>
      <c r="D16" s="110">
        <v>0</v>
      </c>
      <c r="E16" s="67">
        <f t="shared" ref="E16:E27" si="1">B16+C16-D16</f>
        <v>0</v>
      </c>
      <c r="F16" s="31"/>
      <c r="G16" s="31"/>
      <c r="H16" s="31"/>
      <c r="I16" s="31"/>
      <c r="J16" s="31"/>
      <c r="K16" s="110">
        <v>0</v>
      </c>
      <c r="L16" s="110">
        <v>0</v>
      </c>
      <c r="M16" s="32">
        <f t="shared" ref="M16:M27" si="2">SUM(K16:L16)</f>
        <v>0</v>
      </c>
      <c r="N16" s="30">
        <f>ROUND(+M16/$K$9,3)</f>
        <v>0</v>
      </c>
      <c r="O16" s="63"/>
    </row>
    <row r="17" spans="1:19">
      <c r="A17" s="30" t="s">
        <v>10</v>
      </c>
      <c r="B17" s="110">
        <v>0</v>
      </c>
      <c r="C17" s="110">
        <f t="shared" si="0"/>
        <v>0</v>
      </c>
      <c r="D17" s="110">
        <v>0</v>
      </c>
      <c r="E17" s="67">
        <f t="shared" si="1"/>
        <v>0</v>
      </c>
      <c r="F17" s="31"/>
      <c r="G17" s="31"/>
      <c r="H17" s="31"/>
      <c r="I17" s="31"/>
      <c r="J17" s="31"/>
      <c r="K17" s="110">
        <v>0</v>
      </c>
      <c r="L17" s="110">
        <v>0</v>
      </c>
      <c r="M17" s="32">
        <f t="shared" si="2"/>
        <v>0</v>
      </c>
      <c r="N17" s="30">
        <f>ROUND(+M17/$K$9,3)</f>
        <v>0</v>
      </c>
      <c r="O17" s="63"/>
    </row>
    <row r="18" spans="1:19">
      <c r="A18" s="30" t="s">
        <v>11</v>
      </c>
      <c r="B18" s="110">
        <v>0</v>
      </c>
      <c r="C18" s="110">
        <f t="shared" si="0"/>
        <v>0</v>
      </c>
      <c r="D18" s="110">
        <v>0</v>
      </c>
      <c r="E18" s="67">
        <f t="shared" si="1"/>
        <v>0</v>
      </c>
      <c r="F18" s="31"/>
      <c r="G18" s="31"/>
      <c r="H18" s="31"/>
      <c r="I18" s="31"/>
      <c r="J18" s="31"/>
      <c r="K18" s="110">
        <v>0</v>
      </c>
      <c r="L18" s="110">
        <v>0</v>
      </c>
      <c r="M18" s="32">
        <f t="shared" si="2"/>
        <v>0</v>
      </c>
      <c r="N18" s="30">
        <f>ROUND(+M18/$K$9,3)</f>
        <v>0</v>
      </c>
      <c r="O18" s="63"/>
    </row>
    <row r="19" spans="1:19">
      <c r="A19" s="30" t="s">
        <v>12</v>
      </c>
      <c r="B19" s="110">
        <v>0</v>
      </c>
      <c r="C19" s="110">
        <f>ROUND(L19/0.43+K19/0.48,0)</f>
        <v>0</v>
      </c>
      <c r="D19" s="110">
        <v>0</v>
      </c>
      <c r="E19" s="67">
        <f t="shared" si="1"/>
        <v>0</v>
      </c>
      <c r="F19" s="31"/>
      <c r="G19" s="31"/>
      <c r="H19" s="31"/>
      <c r="I19" s="31"/>
      <c r="J19" s="31"/>
      <c r="K19" s="110">
        <v>0</v>
      </c>
      <c r="L19" s="110">
        <v>0</v>
      </c>
      <c r="M19" s="32">
        <f t="shared" si="2"/>
        <v>0</v>
      </c>
      <c r="N19" s="30">
        <f t="shared" ref="N19:N27" si="3">ROUND(+M19/$K$9,3)</f>
        <v>0</v>
      </c>
      <c r="O19" s="63"/>
    </row>
    <row r="20" spans="1:19">
      <c r="A20" s="30" t="s">
        <v>13</v>
      </c>
      <c r="B20" s="110">
        <v>0</v>
      </c>
      <c r="C20" s="110">
        <f t="shared" ref="C20:C22" si="4">ROUND(L20/0.43+K20/0.48,0)</f>
        <v>0</v>
      </c>
      <c r="D20" s="110">
        <v>0</v>
      </c>
      <c r="E20" s="67">
        <f t="shared" si="1"/>
        <v>0</v>
      </c>
      <c r="F20" s="31"/>
      <c r="G20" s="31"/>
      <c r="H20" s="31"/>
      <c r="I20" s="31"/>
      <c r="J20" s="31"/>
      <c r="K20" s="110">
        <v>0</v>
      </c>
      <c r="L20" s="110">
        <v>0</v>
      </c>
      <c r="M20" s="32">
        <f t="shared" si="2"/>
        <v>0</v>
      </c>
      <c r="N20" s="30">
        <f t="shared" si="3"/>
        <v>0</v>
      </c>
      <c r="O20" s="63"/>
    </row>
    <row r="21" spans="1:19">
      <c r="A21" s="30" t="s">
        <v>14</v>
      </c>
      <c r="B21" s="110">
        <v>0</v>
      </c>
      <c r="C21" s="110">
        <f>ROUND(L21/0.43+K21/0.48,0)</f>
        <v>205</v>
      </c>
      <c r="D21" s="110">
        <v>0</v>
      </c>
      <c r="E21" s="67">
        <f t="shared" si="1"/>
        <v>205</v>
      </c>
      <c r="F21" s="31"/>
      <c r="G21" s="31"/>
      <c r="H21" s="31"/>
      <c r="I21" s="31"/>
      <c r="J21" s="31"/>
      <c r="K21" s="110">
        <v>0</v>
      </c>
      <c r="L21" s="110">
        <v>88.27</v>
      </c>
      <c r="M21" s="32">
        <f t="shared" si="2"/>
        <v>88.27</v>
      </c>
      <c r="N21" s="30">
        <f t="shared" si="3"/>
        <v>1.4999999999999999E-2</v>
      </c>
      <c r="O21" s="63"/>
      <c r="S21" s="1">
        <v>192.4</v>
      </c>
    </row>
    <row r="22" spans="1:19">
      <c r="A22" s="30" t="s">
        <v>15</v>
      </c>
      <c r="B22" s="110">
        <v>0</v>
      </c>
      <c r="C22" s="110">
        <f t="shared" si="4"/>
        <v>2889</v>
      </c>
      <c r="D22" s="110">
        <v>0</v>
      </c>
      <c r="E22" s="67">
        <f t="shared" si="1"/>
        <v>2889</v>
      </c>
      <c r="F22" s="31"/>
      <c r="G22" s="31"/>
      <c r="H22" s="31"/>
      <c r="I22" s="31"/>
      <c r="J22" s="31"/>
      <c r="K22" s="110">
        <v>57.8</v>
      </c>
      <c r="L22" s="110">
        <v>1190.67</v>
      </c>
      <c r="M22" s="32">
        <f t="shared" si="2"/>
        <v>1248.47</v>
      </c>
      <c r="N22" s="30">
        <f t="shared" si="3"/>
        <v>0.21299999999999999</v>
      </c>
      <c r="O22" s="63"/>
      <c r="S22" s="1">
        <v>273.95999999999998</v>
      </c>
    </row>
    <row r="23" spans="1:19">
      <c r="A23" s="30" t="s">
        <v>16</v>
      </c>
      <c r="B23" s="110">
        <v>0</v>
      </c>
      <c r="C23" s="110">
        <f>ROUND(L23/0.43+K23/0.48,0)</f>
        <v>1636</v>
      </c>
      <c r="D23" s="110">
        <v>0</v>
      </c>
      <c r="E23" s="67">
        <f t="shared" si="1"/>
        <v>1636</v>
      </c>
      <c r="F23" s="31"/>
      <c r="G23" s="31"/>
      <c r="H23" s="31"/>
      <c r="I23" s="31"/>
      <c r="J23" s="31"/>
      <c r="K23" s="110">
        <v>53.23</v>
      </c>
      <c r="L23" s="110">
        <v>655.88</v>
      </c>
      <c r="M23" s="32">
        <f t="shared" si="2"/>
        <v>709.11</v>
      </c>
      <c r="N23" s="30">
        <f t="shared" si="3"/>
        <v>0.121</v>
      </c>
      <c r="O23" s="63"/>
      <c r="S23" s="1">
        <v>252.04</v>
      </c>
    </row>
    <row r="24" spans="1:19">
      <c r="A24" s="30" t="s">
        <v>17</v>
      </c>
      <c r="B24" s="110">
        <v>0</v>
      </c>
      <c r="C24" s="110">
        <f t="shared" ref="C24:C26" si="5">ROUND(L24/0.43+K24/0.48,0)</f>
        <v>4368</v>
      </c>
      <c r="D24" s="110">
        <v>0</v>
      </c>
      <c r="E24" s="67">
        <f t="shared" si="1"/>
        <v>4368</v>
      </c>
      <c r="F24" s="31"/>
      <c r="G24" s="31"/>
      <c r="H24" s="31"/>
      <c r="I24" s="31"/>
      <c r="J24" s="31"/>
      <c r="K24" s="110">
        <v>320.83999999999997</v>
      </c>
      <c r="L24" s="110">
        <v>1590.99</v>
      </c>
      <c r="M24" s="32">
        <f t="shared" si="2"/>
        <v>1911.83</v>
      </c>
      <c r="N24" s="30">
        <f t="shared" si="3"/>
        <v>0.32700000000000001</v>
      </c>
      <c r="O24" s="63"/>
      <c r="S24" s="1">
        <v>261.33999999999997</v>
      </c>
    </row>
    <row r="25" spans="1:19">
      <c r="A25" s="30" t="s">
        <v>18</v>
      </c>
      <c r="B25" s="110">
        <v>0</v>
      </c>
      <c r="C25" s="110">
        <f t="shared" si="5"/>
        <v>150</v>
      </c>
      <c r="D25" s="110">
        <v>0</v>
      </c>
      <c r="E25" s="67">
        <f t="shared" si="1"/>
        <v>150</v>
      </c>
      <c r="F25" s="31"/>
      <c r="G25" s="31"/>
      <c r="H25" s="31"/>
      <c r="I25" s="31"/>
      <c r="J25" s="31"/>
      <c r="K25" s="110">
        <v>7.14</v>
      </c>
      <c r="L25" s="110">
        <v>58.18</v>
      </c>
      <c r="M25" s="32">
        <f t="shared" si="2"/>
        <v>65.319999999999993</v>
      </c>
      <c r="N25" s="30">
        <f t="shared" si="3"/>
        <v>1.0999999999999999E-2</v>
      </c>
      <c r="O25" s="63"/>
      <c r="R25" s="1">
        <v>12.38</v>
      </c>
      <c r="S25" s="1">
        <v>193.02</v>
      </c>
    </row>
    <row r="26" spans="1:19">
      <c r="A26" s="30" t="s">
        <v>19</v>
      </c>
      <c r="B26" s="110">
        <v>0</v>
      </c>
      <c r="C26" s="110">
        <f t="shared" si="5"/>
        <v>0</v>
      </c>
      <c r="D26" s="110">
        <v>0</v>
      </c>
      <c r="E26" s="67">
        <f t="shared" si="1"/>
        <v>0</v>
      </c>
      <c r="F26" s="31"/>
      <c r="G26" s="31"/>
      <c r="H26" s="31"/>
      <c r="I26" s="31"/>
      <c r="J26" s="31"/>
      <c r="K26" s="110">
        <v>0</v>
      </c>
      <c r="L26" s="110">
        <v>0</v>
      </c>
      <c r="M26" s="32">
        <f t="shared" si="2"/>
        <v>0</v>
      </c>
      <c r="N26" s="30">
        <f t="shared" si="3"/>
        <v>0</v>
      </c>
      <c r="O26" s="63"/>
      <c r="S26" s="1">
        <v>22.98</v>
      </c>
    </row>
    <row r="27" spans="1:19">
      <c r="A27" s="30" t="s">
        <v>20</v>
      </c>
      <c r="B27" s="110">
        <v>0</v>
      </c>
      <c r="C27" s="110">
        <f>ROUND(L27/0.43+K27/0.48,0)</f>
        <v>0</v>
      </c>
      <c r="D27" s="110">
        <v>0</v>
      </c>
      <c r="E27" s="67">
        <f t="shared" si="1"/>
        <v>0</v>
      </c>
      <c r="F27" s="31"/>
      <c r="G27" s="31"/>
      <c r="H27" s="31"/>
      <c r="I27" s="31"/>
      <c r="J27" s="31"/>
      <c r="K27" s="110">
        <v>0</v>
      </c>
      <c r="L27" s="110">
        <v>0</v>
      </c>
      <c r="M27" s="32">
        <f t="shared" si="2"/>
        <v>0</v>
      </c>
      <c r="N27" s="30">
        <f t="shared" si="3"/>
        <v>0</v>
      </c>
      <c r="O27" s="63"/>
    </row>
    <row r="28" spans="1:19" ht="15.6" thickBot="1">
      <c r="A28" s="30" t="s">
        <v>21</v>
      </c>
      <c r="B28" s="110">
        <v>0</v>
      </c>
      <c r="C28" s="32">
        <f>SUM(C16:C27)</f>
        <v>9248</v>
      </c>
      <c r="D28" s="32">
        <f>SUM(D16:D27)</f>
        <v>0</v>
      </c>
      <c r="E28" s="32">
        <f>SUM(E16:E27)</f>
        <v>9248</v>
      </c>
      <c r="F28" s="32"/>
      <c r="G28" s="32"/>
      <c r="H28" s="32"/>
      <c r="I28" s="32"/>
      <c r="J28" s="32"/>
      <c r="K28" s="32">
        <f>SUM(K16:K27)</f>
        <v>439.01</v>
      </c>
      <c r="L28" s="32">
        <f>SUM(L16:L27)</f>
        <v>3583.9900000000002</v>
      </c>
      <c r="M28" s="32">
        <f>SUM(M16:M27)</f>
        <v>4023</v>
      </c>
      <c r="N28" s="107">
        <f>SUM(N16:N27)</f>
        <v>0.68699999999999994</v>
      </c>
      <c r="O28" s="63"/>
    </row>
    <row r="29" spans="1:19" ht="15.6" thickTop="1">
      <c r="A29" s="15" t="s">
        <v>121</v>
      </c>
      <c r="B29" s="15"/>
      <c r="C29" s="15"/>
      <c r="D29" s="15"/>
      <c r="E29" s="68"/>
      <c r="F29" s="36"/>
      <c r="G29" s="36"/>
      <c r="H29" s="36"/>
      <c r="I29" s="36"/>
      <c r="J29" s="36"/>
      <c r="K29" s="36">
        <f>M29-L29</f>
        <v>7.999999999999996E-2</v>
      </c>
      <c r="L29" s="36">
        <f>ROUND(L28/$K$9,2)</f>
        <v>0.61</v>
      </c>
      <c r="M29" s="36">
        <f>ROUND(M28/$K$9,2)</f>
        <v>0.69</v>
      </c>
      <c r="N29" s="22"/>
      <c r="O29" s="63"/>
    </row>
    <row r="30" spans="1:19">
      <c r="A30" s="30" t="s">
        <v>23</v>
      </c>
      <c r="B30" s="30"/>
      <c r="C30" s="30"/>
      <c r="D30" s="30"/>
      <c r="E30" s="69"/>
      <c r="F30" s="39"/>
      <c r="G30" s="39"/>
      <c r="H30" s="39"/>
      <c r="I30" s="39"/>
      <c r="J30" s="39"/>
      <c r="K30" s="39">
        <f>ROUND(M30-L30,1)</f>
        <v>4.7</v>
      </c>
      <c r="L30" s="39">
        <f>ROUND(+L28/$E$28*100,1)</f>
        <v>38.799999999999997</v>
      </c>
      <c r="M30" s="39">
        <f>ROUND(+M28/$E$28*100,1)</f>
        <v>43.5</v>
      </c>
      <c r="N30" s="30"/>
      <c r="O30" s="63"/>
    </row>
    <row r="31" spans="1:19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9">
      <c r="A32" s="43"/>
      <c r="B32" s="24" t="s">
        <v>34</v>
      </c>
      <c r="C32" s="3"/>
      <c r="D32" s="3"/>
      <c r="E32" s="3"/>
      <c r="F32" s="3"/>
      <c r="G32" s="3"/>
      <c r="H32" s="24" t="s">
        <v>128</v>
      </c>
      <c r="I32" s="3"/>
      <c r="J32" s="3"/>
      <c r="K32" s="3"/>
      <c r="L32" s="3"/>
      <c r="M32" s="3"/>
      <c r="N32" s="3"/>
    </row>
    <row r="33" spans="1:15">
      <c r="A33" s="43"/>
      <c r="B33" s="24" t="s">
        <v>35</v>
      </c>
      <c r="C33" s="3"/>
      <c r="D33" s="3"/>
      <c r="E33" s="3"/>
      <c r="F33" s="3"/>
      <c r="G33" s="3"/>
      <c r="H33" s="24" t="s">
        <v>129</v>
      </c>
      <c r="I33" s="3"/>
      <c r="J33" s="3"/>
      <c r="K33" s="3"/>
      <c r="L33" s="3"/>
      <c r="M33" s="3"/>
      <c r="N33" s="3"/>
    </row>
    <row r="34" spans="1:15">
      <c r="A34" s="43"/>
      <c r="B34" s="24" t="s">
        <v>36</v>
      </c>
      <c r="C34" s="3"/>
      <c r="D34" s="3"/>
      <c r="E34" s="3"/>
      <c r="F34" s="3"/>
      <c r="G34" s="3"/>
      <c r="H34" s="24" t="s">
        <v>130</v>
      </c>
      <c r="I34" s="3"/>
      <c r="J34" s="3"/>
      <c r="K34" s="3"/>
      <c r="L34" s="3"/>
      <c r="M34" s="3"/>
      <c r="N34" s="3"/>
    </row>
    <row r="35" spans="1:15">
      <c r="A35" s="43" t="s">
        <v>0</v>
      </c>
      <c r="B35" s="2"/>
      <c r="C35" s="2"/>
      <c r="D35" s="2"/>
      <c r="E35" s="2"/>
      <c r="F35" s="2"/>
      <c r="G35" s="2"/>
      <c r="H35" s="24" t="s">
        <v>0</v>
      </c>
      <c r="I35" s="24"/>
      <c r="J35" s="3"/>
      <c r="K35" s="3"/>
      <c r="L35" s="3"/>
      <c r="M35" s="3"/>
      <c r="N35" s="3"/>
      <c r="O35" s="44"/>
    </row>
    <row r="36" spans="1:15">
      <c r="A36" s="2"/>
      <c r="B36" s="2"/>
      <c r="C36" s="2" t="s">
        <v>0</v>
      </c>
      <c r="D36" s="2" t="s">
        <v>0</v>
      </c>
      <c r="E36" s="56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7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70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2.8">
      <c r="F39" s="186"/>
    </row>
    <row r="45" spans="1:15">
      <c r="B45" s="1" t="s">
        <v>132</v>
      </c>
      <c r="C45" s="1" t="s">
        <v>186</v>
      </c>
    </row>
    <row r="46" spans="1:15">
      <c r="B46" s="212">
        <v>0.48</v>
      </c>
      <c r="C46" s="212">
        <v>0.43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4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Q32" sqref="Q32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3" width="7.6328125" style="78" customWidth="1"/>
    <col min="14" max="14" width="8.5429687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168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34110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169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170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4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>
        <f t="shared" ref="N16:N28" si="4">ROUND(+M16/$K$9,3)</f>
        <v>0</v>
      </c>
      <c r="O16" s="85"/>
    </row>
    <row r="17" spans="1:15">
      <c r="A17" s="71" t="s">
        <v>10</v>
      </c>
      <c r="B17" s="111">
        <v>0</v>
      </c>
      <c r="C17" s="111">
        <v>0</v>
      </c>
      <c r="D17" s="114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>
        <f t="shared" si="4"/>
        <v>0</v>
      </c>
      <c r="O17" s="85"/>
    </row>
    <row r="18" spans="1:15">
      <c r="A18" s="71" t="s">
        <v>11</v>
      </c>
      <c r="B18" s="111">
        <v>0</v>
      </c>
      <c r="C18" s="111">
        <v>0</v>
      </c>
      <c r="D18" s="114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>
        <f t="shared" si="4"/>
        <v>0</v>
      </c>
      <c r="O18" s="85"/>
    </row>
    <row r="19" spans="1:15">
      <c r="A19" s="71" t="s">
        <v>12</v>
      </c>
      <c r="B19" s="111">
        <v>7090</v>
      </c>
      <c r="C19" s="111">
        <v>67</v>
      </c>
      <c r="D19" s="114">
        <v>7157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>
        <f t="shared" si="4"/>
        <v>0</v>
      </c>
      <c r="O19" s="85"/>
    </row>
    <row r="20" spans="1:15">
      <c r="A20" s="71" t="s">
        <v>13</v>
      </c>
      <c r="B20" s="111">
        <v>18966</v>
      </c>
      <c r="C20" s="111">
        <v>2358</v>
      </c>
      <c r="D20" s="114">
        <v>17922</v>
      </c>
      <c r="E20" s="32">
        <f t="shared" si="0"/>
        <v>3402</v>
      </c>
      <c r="F20" s="111">
        <v>1914</v>
      </c>
      <c r="G20" s="32">
        <f t="shared" si="1"/>
        <v>539</v>
      </c>
      <c r="H20" s="111">
        <v>831</v>
      </c>
      <c r="I20" s="111">
        <v>250</v>
      </c>
      <c r="J20" s="32">
        <f t="shared" si="2"/>
        <v>370</v>
      </c>
      <c r="K20" s="111">
        <v>118</v>
      </c>
      <c r="L20" s="111">
        <v>211</v>
      </c>
      <c r="M20" s="32">
        <f t="shared" si="3"/>
        <v>329</v>
      </c>
      <c r="N20" s="71">
        <f t="shared" si="4"/>
        <v>0.01</v>
      </c>
      <c r="O20" s="85"/>
    </row>
    <row r="21" spans="1:15">
      <c r="A21" s="71" t="s">
        <v>14</v>
      </c>
      <c r="B21" s="111">
        <v>24099</v>
      </c>
      <c r="C21" s="111">
        <v>0</v>
      </c>
      <c r="D21" s="114">
        <v>13778</v>
      </c>
      <c r="E21" s="32">
        <f t="shared" si="0"/>
        <v>10321</v>
      </c>
      <c r="F21" s="111">
        <v>2027</v>
      </c>
      <c r="G21" s="32">
        <f t="shared" si="1"/>
        <v>1585</v>
      </c>
      <c r="H21" s="111">
        <v>5325</v>
      </c>
      <c r="I21" s="111">
        <v>400</v>
      </c>
      <c r="J21" s="32">
        <f t="shared" si="2"/>
        <v>514</v>
      </c>
      <c r="K21" s="111">
        <v>1384</v>
      </c>
      <c r="L21" s="111">
        <v>4411</v>
      </c>
      <c r="M21" s="32">
        <f t="shared" si="3"/>
        <v>5795</v>
      </c>
      <c r="N21" s="71">
        <f t="shared" si="4"/>
        <v>0.17</v>
      </c>
      <c r="O21" s="85"/>
    </row>
    <row r="22" spans="1:15">
      <c r="A22" s="71" t="s">
        <v>15</v>
      </c>
      <c r="B22" s="111">
        <v>29397</v>
      </c>
      <c r="C22" s="111">
        <v>0</v>
      </c>
      <c r="D22" s="114">
        <v>14002</v>
      </c>
      <c r="E22" s="32">
        <f t="shared" si="0"/>
        <v>15395</v>
      </c>
      <c r="F22" s="111">
        <v>1632</v>
      </c>
      <c r="G22" s="32">
        <f t="shared" si="1"/>
        <v>2641</v>
      </c>
      <c r="H22" s="111">
        <v>8421</v>
      </c>
      <c r="I22" s="111">
        <v>396</v>
      </c>
      <c r="J22" s="32">
        <f t="shared" si="2"/>
        <v>279</v>
      </c>
      <c r="K22" s="111">
        <v>2701</v>
      </c>
      <c r="L22" s="111">
        <v>7746</v>
      </c>
      <c r="M22" s="32">
        <f t="shared" si="3"/>
        <v>10447</v>
      </c>
      <c r="N22" s="71">
        <f t="shared" si="4"/>
        <v>0.30599999999999999</v>
      </c>
      <c r="O22" s="85"/>
    </row>
    <row r="23" spans="1:15">
      <c r="A23" s="71" t="s">
        <v>16</v>
      </c>
      <c r="B23" s="111">
        <v>30543</v>
      </c>
      <c r="C23" s="111">
        <v>0</v>
      </c>
      <c r="D23" s="114">
        <v>12749</v>
      </c>
      <c r="E23" s="32">
        <f t="shared" si="0"/>
        <v>17794</v>
      </c>
      <c r="F23" s="111">
        <v>2219</v>
      </c>
      <c r="G23" s="32">
        <f t="shared" si="1"/>
        <v>2242</v>
      </c>
      <c r="H23" s="111">
        <v>10050</v>
      </c>
      <c r="I23" s="111">
        <v>378</v>
      </c>
      <c r="J23" s="32">
        <f t="shared" si="2"/>
        <v>396</v>
      </c>
      <c r="K23" s="111">
        <v>3283</v>
      </c>
      <c r="L23" s="111">
        <v>9276</v>
      </c>
      <c r="M23" s="32">
        <f t="shared" si="3"/>
        <v>12559</v>
      </c>
      <c r="N23" s="71">
        <f t="shared" si="4"/>
        <v>0.36799999999999999</v>
      </c>
      <c r="O23" s="85"/>
    </row>
    <row r="24" spans="1:15">
      <c r="A24" s="71" t="s">
        <v>17</v>
      </c>
      <c r="B24" s="111">
        <v>5568</v>
      </c>
      <c r="C24" s="111">
        <v>0</v>
      </c>
      <c r="D24" s="114">
        <v>3232</v>
      </c>
      <c r="E24" s="32">
        <f t="shared" si="0"/>
        <v>2336</v>
      </c>
      <c r="F24" s="111">
        <v>1501</v>
      </c>
      <c r="G24" s="32">
        <f t="shared" si="1"/>
        <v>-38</v>
      </c>
      <c r="H24" s="111">
        <v>701</v>
      </c>
      <c r="I24" s="111">
        <v>256</v>
      </c>
      <c r="J24" s="32">
        <f t="shared" si="2"/>
        <v>186</v>
      </c>
      <c r="K24" s="111">
        <v>172</v>
      </c>
      <c r="L24" s="111">
        <v>259</v>
      </c>
      <c r="M24" s="32">
        <f t="shared" si="3"/>
        <v>431</v>
      </c>
      <c r="N24" s="71">
        <f t="shared" si="4"/>
        <v>1.2999999999999999E-2</v>
      </c>
      <c r="O24" s="85"/>
    </row>
    <row r="25" spans="1:15">
      <c r="A25" s="71" t="s">
        <v>18</v>
      </c>
      <c r="B25" s="111">
        <v>0</v>
      </c>
      <c r="C25" s="111">
        <v>0</v>
      </c>
      <c r="D25" s="114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>
        <f t="shared" si="4"/>
        <v>0</v>
      </c>
      <c r="O25" s="85"/>
    </row>
    <row r="26" spans="1:15">
      <c r="A26" s="71" t="s">
        <v>19</v>
      </c>
      <c r="B26" s="111">
        <v>0</v>
      </c>
      <c r="C26" s="111">
        <v>0</v>
      </c>
      <c r="D26" s="114">
        <f>SUM(B26:C26)</f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>
        <f t="shared" si="4"/>
        <v>0</v>
      </c>
      <c r="O26" s="85"/>
    </row>
    <row r="27" spans="1:15">
      <c r="A27" s="71" t="s">
        <v>20</v>
      </c>
      <c r="B27" s="111">
        <v>0</v>
      </c>
      <c r="C27" s="111">
        <v>0</v>
      </c>
      <c r="D27" s="114">
        <f>SUM(B27:C27)</f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>
        <f t="shared" si="4"/>
        <v>0</v>
      </c>
      <c r="O27" s="85"/>
    </row>
    <row r="28" spans="1:15" ht="15.6" thickBot="1">
      <c r="A28" s="71" t="s">
        <v>21</v>
      </c>
      <c r="B28" s="32">
        <f>SUM(B16:B27)</f>
        <v>115663</v>
      </c>
      <c r="C28" s="32">
        <f>SUM(C16:C27)</f>
        <v>2425</v>
      </c>
      <c r="D28" s="32">
        <f>SUM(D16:D27)</f>
        <v>68840</v>
      </c>
      <c r="E28" s="32">
        <f>SUM(E16:E27)</f>
        <v>49248</v>
      </c>
      <c r="F28" s="32">
        <f>SUM(F16:F27)</f>
        <v>9293</v>
      </c>
      <c r="G28" s="124">
        <f t="shared" si="1"/>
        <v>6969</v>
      </c>
      <c r="H28" s="32">
        <f>SUM(H16:H27)</f>
        <v>25328</v>
      </c>
      <c r="I28" s="32">
        <f>SUM(I16:I27)</f>
        <v>1680</v>
      </c>
      <c r="J28" s="32">
        <f t="shared" si="2"/>
        <v>1745</v>
      </c>
      <c r="K28" s="32">
        <f>SUM(K16:K27)</f>
        <v>7658</v>
      </c>
      <c r="L28" s="32">
        <f>SUM(L16:L27)</f>
        <v>21903</v>
      </c>
      <c r="M28" s="32">
        <f>SUM(M16:M27)</f>
        <v>29561</v>
      </c>
      <c r="N28" s="131">
        <f t="shared" si="4"/>
        <v>0.86699999999999999</v>
      </c>
      <c r="O28" s="85"/>
    </row>
    <row r="29" spans="1:15" ht="15.6" thickTop="1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5">ROUND(+E28/$K$9,2)</f>
        <v>1.44</v>
      </c>
      <c r="F29" s="72">
        <f t="shared" si="5"/>
        <v>0.27</v>
      </c>
      <c r="G29" s="72">
        <f t="shared" si="5"/>
        <v>0.2</v>
      </c>
      <c r="H29" s="72">
        <f t="shared" si="5"/>
        <v>0.74</v>
      </c>
      <c r="I29" s="72">
        <f t="shared" si="5"/>
        <v>0.05</v>
      </c>
      <c r="J29" s="72">
        <f t="shared" si="5"/>
        <v>0.05</v>
      </c>
      <c r="K29" s="72">
        <f t="shared" si="5"/>
        <v>0.22</v>
      </c>
      <c r="L29" s="72">
        <f t="shared" si="5"/>
        <v>0.64</v>
      </c>
      <c r="M29" s="72">
        <f t="shared" si="5"/>
        <v>0.87</v>
      </c>
      <c r="N29" s="72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39">
        <f t="shared" si="6"/>
        <v>18.869801819363222</v>
      </c>
      <c r="G30" s="39">
        <f t="shared" si="6"/>
        <v>14.150828460038985</v>
      </c>
      <c r="H30" s="39">
        <f t="shared" si="6"/>
        <v>51.429499675113711</v>
      </c>
      <c r="I30" s="39">
        <f t="shared" si="6"/>
        <v>3.41130604288499</v>
      </c>
      <c r="J30" s="39">
        <f t="shared" si="6"/>
        <v>3.54329109811566</v>
      </c>
      <c r="K30" s="39">
        <f t="shared" si="6"/>
        <v>15.549870045484079</v>
      </c>
      <c r="L30" s="39">
        <f t="shared" si="6"/>
        <v>44.474902534113056</v>
      </c>
      <c r="M30" s="39">
        <f t="shared" si="6"/>
        <v>60.024772579597141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102" t="s">
        <v>173</v>
      </c>
      <c r="J36" s="103"/>
      <c r="K36" s="103"/>
      <c r="L36" s="103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7"/>
      <c r="C38" s="104" t="s">
        <v>0</v>
      </c>
      <c r="D38" s="104" t="s">
        <v>0</v>
      </c>
      <c r="E38" s="104" t="s">
        <v>0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L19" sqref="L19"/>
    </sheetView>
  </sheetViews>
  <sheetFormatPr defaultColWidth="9.6328125" defaultRowHeight="15"/>
  <cols>
    <col min="1" max="1" width="15.6328125" style="1" customWidth="1"/>
    <col min="2" max="3" width="7.6328125" style="1" customWidth="1"/>
    <col min="4" max="4" width="8.08984375" style="1" customWidth="1"/>
    <col min="5" max="5" width="8.6328125" style="1" customWidth="1"/>
    <col min="6" max="6" width="8.81640625" style="1" customWidth="1"/>
    <col min="7" max="7" width="8.90625" style="1" customWidth="1"/>
    <col min="8" max="8" width="8.36328125" style="1" customWidth="1"/>
    <col min="9" max="10" width="7.6328125" style="1" customWidth="1"/>
    <col min="11" max="11" width="8.08984375" style="1" customWidth="1"/>
    <col min="12" max="12" width="7.6328125" style="1" customWidth="1"/>
    <col min="13" max="13" width="9.08984375" style="1" customWidth="1"/>
    <col min="14" max="14" width="8.54296875" style="1" customWidth="1"/>
    <col min="15" max="15" width="4.81640625" style="1" customWidth="1"/>
    <col min="16" max="16384" width="9.6328125" style="1"/>
  </cols>
  <sheetData>
    <row r="1" spans="1:15" ht="15.6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7.399999999999999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52"/>
      <c r="M3" s="3"/>
      <c r="N3" s="3"/>
    </row>
    <row r="4" spans="1:15" ht="17.399999999999999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7.399999999999999">
      <c r="A7" s="8" t="s">
        <v>4</v>
      </c>
      <c r="B7" s="2" t="s">
        <v>116</v>
      </c>
      <c r="C7" s="2"/>
      <c r="D7" s="2"/>
      <c r="E7" s="2"/>
      <c r="F7" s="2"/>
      <c r="G7" s="8" t="s">
        <v>56</v>
      </c>
      <c r="H7" s="2"/>
      <c r="I7" s="2" t="s">
        <v>120</v>
      </c>
      <c r="J7" s="2"/>
      <c r="K7" s="2"/>
      <c r="L7" s="2"/>
      <c r="M7" s="2"/>
      <c r="N7" s="2"/>
      <c r="O7" s="7"/>
    </row>
    <row r="8" spans="1:15" ht="17.399999999999999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108">
        <v>21016</v>
      </c>
      <c r="L8" s="11"/>
      <c r="M8" s="10" t="s">
        <v>77</v>
      </c>
      <c r="N8" s="120">
        <v>2021</v>
      </c>
      <c r="O8" s="7"/>
    </row>
    <row r="9" spans="1:15" ht="17.399999999999999">
      <c r="A9" s="10" t="s">
        <v>6</v>
      </c>
      <c r="B9" s="11" t="s">
        <v>117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5" t="s">
        <v>7</v>
      </c>
      <c r="B10" s="15" t="s">
        <v>28</v>
      </c>
      <c r="C10" s="15" t="s">
        <v>37</v>
      </c>
      <c r="D10" s="15" t="s">
        <v>119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 ht="15.6" thickTop="1">
      <c r="A11" s="18"/>
      <c r="B11" s="18"/>
      <c r="C11" s="18" t="s">
        <v>38</v>
      </c>
      <c r="D11" s="18" t="s">
        <v>43</v>
      </c>
      <c r="E11" s="18"/>
      <c r="F11" s="18"/>
      <c r="G11" s="18"/>
      <c r="H11" s="18"/>
      <c r="I11" s="18"/>
      <c r="J11" s="18"/>
      <c r="K11" s="18"/>
      <c r="L11" s="19"/>
      <c r="M11" s="19"/>
      <c r="N11" s="18"/>
      <c r="O11" s="17"/>
    </row>
    <row r="12" spans="1:15">
      <c r="A12" s="22"/>
      <c r="B12" s="23" t="s">
        <v>29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23" t="s">
        <v>72</v>
      </c>
      <c r="L12" s="24"/>
      <c r="M12" s="24"/>
      <c r="N12" s="49" t="s">
        <v>85</v>
      </c>
      <c r="O12" s="63"/>
    </row>
    <row r="13" spans="1:15">
      <c r="A13" s="23" t="s">
        <v>8</v>
      </c>
      <c r="B13" s="49" t="s">
        <v>30</v>
      </c>
      <c r="C13" s="23" t="s">
        <v>118</v>
      </c>
      <c r="D13" s="23" t="s">
        <v>45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7" t="s">
        <v>73</v>
      </c>
      <c r="L13" s="27" t="s">
        <v>30</v>
      </c>
      <c r="M13" s="27"/>
      <c r="N13" s="23" t="s">
        <v>80</v>
      </c>
      <c r="O13" s="17"/>
    </row>
    <row r="14" spans="1:15">
      <c r="A14" s="23"/>
      <c r="B14" s="23" t="s">
        <v>32</v>
      </c>
      <c r="C14" s="23" t="s">
        <v>40</v>
      </c>
      <c r="D14" s="23" t="s">
        <v>32</v>
      </c>
      <c r="E14" s="23"/>
      <c r="F14" s="23" t="s">
        <v>55</v>
      </c>
      <c r="G14" s="23" t="s">
        <v>60</v>
      </c>
      <c r="H14" s="23" t="s">
        <v>62</v>
      </c>
      <c r="I14" s="22"/>
      <c r="J14" s="23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30" t="s">
        <v>9</v>
      </c>
      <c r="B15" s="110">
        <v>0</v>
      </c>
      <c r="C15" s="110">
        <v>0</v>
      </c>
      <c r="D15" s="110">
        <v>0</v>
      </c>
      <c r="E15" s="32">
        <f t="shared" ref="E15:E26" si="0">B15+C15-D15</f>
        <v>0</v>
      </c>
      <c r="F15" s="110">
        <v>0</v>
      </c>
      <c r="G15" s="32">
        <f t="shared" ref="G15:G27" si="1">E15-F15-H15-K15</f>
        <v>0</v>
      </c>
      <c r="H15" s="110">
        <v>0</v>
      </c>
      <c r="I15" s="110">
        <v>0</v>
      </c>
      <c r="J15" s="32">
        <f t="shared" ref="J15:J27" si="2">H15-I15-L15</f>
        <v>0</v>
      </c>
      <c r="K15" s="110">
        <v>0</v>
      </c>
      <c r="L15" s="110">
        <v>0</v>
      </c>
      <c r="M15" s="32">
        <f t="shared" ref="M15:M26" si="3">SUM(K15:L15)</f>
        <v>0</v>
      </c>
      <c r="N15" s="30">
        <f t="shared" ref="N15:N26" si="4">ROUND(+M15/$K$8,3)</f>
        <v>0</v>
      </c>
      <c r="O15" s="17"/>
    </row>
    <row r="16" spans="1:15">
      <c r="A16" s="30" t="s">
        <v>10</v>
      </c>
      <c r="B16" s="110">
        <v>0</v>
      </c>
      <c r="C16" s="110">
        <v>0</v>
      </c>
      <c r="D16" s="110">
        <v>0</v>
      </c>
      <c r="E16" s="32">
        <f t="shared" si="0"/>
        <v>0</v>
      </c>
      <c r="F16" s="110">
        <v>0</v>
      </c>
      <c r="G16" s="32">
        <f t="shared" si="1"/>
        <v>0</v>
      </c>
      <c r="H16" s="110">
        <v>0</v>
      </c>
      <c r="I16" s="110">
        <v>0</v>
      </c>
      <c r="J16" s="32">
        <f t="shared" si="2"/>
        <v>0</v>
      </c>
      <c r="K16" s="110">
        <v>0</v>
      </c>
      <c r="L16" s="110">
        <v>0</v>
      </c>
      <c r="M16" s="32">
        <f t="shared" si="3"/>
        <v>0</v>
      </c>
      <c r="N16" s="30">
        <f t="shared" si="4"/>
        <v>0</v>
      </c>
      <c r="O16" s="17"/>
    </row>
    <row r="17" spans="1:15">
      <c r="A17" s="30" t="s">
        <v>11</v>
      </c>
      <c r="B17" s="110">
        <v>0</v>
      </c>
      <c r="C17" s="110">
        <v>0</v>
      </c>
      <c r="D17" s="110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2">
        <f t="shared" si="3"/>
        <v>0</v>
      </c>
      <c r="N17" s="30">
        <f t="shared" si="4"/>
        <v>0</v>
      </c>
      <c r="O17" s="17"/>
    </row>
    <row r="18" spans="1:15">
      <c r="A18" s="30" t="s">
        <v>12</v>
      </c>
      <c r="B18" s="110">
        <v>0</v>
      </c>
      <c r="C18" s="110">
        <v>0</v>
      </c>
      <c r="D18" s="110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2">
        <f t="shared" si="3"/>
        <v>0</v>
      </c>
      <c r="N18" s="30">
        <f t="shared" si="4"/>
        <v>0</v>
      </c>
      <c r="O18" s="17"/>
    </row>
    <row r="19" spans="1:15">
      <c r="A19" s="30" t="s">
        <v>13</v>
      </c>
      <c r="B19" s="110">
        <v>3419</v>
      </c>
      <c r="C19" s="110">
        <v>0</v>
      </c>
      <c r="D19" s="110">
        <v>0</v>
      </c>
      <c r="E19" s="32">
        <f t="shared" si="0"/>
        <v>3419</v>
      </c>
      <c r="F19" s="110">
        <v>1164</v>
      </c>
      <c r="G19" s="32">
        <f t="shared" si="1"/>
        <v>2228</v>
      </c>
      <c r="H19" s="110">
        <v>19</v>
      </c>
      <c r="I19" s="110">
        <v>0</v>
      </c>
      <c r="J19" s="32">
        <f t="shared" si="2"/>
        <v>0</v>
      </c>
      <c r="K19" s="110">
        <v>8</v>
      </c>
      <c r="L19" s="110">
        <v>19</v>
      </c>
      <c r="M19" s="32">
        <f t="shared" si="3"/>
        <v>27</v>
      </c>
      <c r="N19" s="30">
        <f t="shared" si="4"/>
        <v>1E-3</v>
      </c>
      <c r="O19" s="17"/>
    </row>
    <row r="20" spans="1:15">
      <c r="A20" s="30" t="s">
        <v>14</v>
      </c>
      <c r="B20" s="110">
        <v>8671</v>
      </c>
      <c r="C20" s="110">
        <v>0</v>
      </c>
      <c r="D20" s="110">
        <v>0</v>
      </c>
      <c r="E20" s="32">
        <f t="shared" si="0"/>
        <v>8671</v>
      </c>
      <c r="F20" s="110">
        <v>1716</v>
      </c>
      <c r="G20" s="32">
        <f t="shared" si="1"/>
        <v>3125</v>
      </c>
      <c r="H20" s="110">
        <v>3407</v>
      </c>
      <c r="I20" s="110">
        <v>0</v>
      </c>
      <c r="J20" s="32">
        <f t="shared" si="2"/>
        <v>0</v>
      </c>
      <c r="K20" s="110">
        <v>423</v>
      </c>
      <c r="L20" s="110">
        <v>3407</v>
      </c>
      <c r="M20" s="32">
        <f t="shared" si="3"/>
        <v>3830</v>
      </c>
      <c r="N20" s="30">
        <f t="shared" si="4"/>
        <v>0.182</v>
      </c>
      <c r="O20" s="17"/>
    </row>
    <row r="21" spans="1:15">
      <c r="A21" s="30" t="s">
        <v>15</v>
      </c>
      <c r="B21" s="110">
        <v>14787</v>
      </c>
      <c r="C21" s="110">
        <v>0</v>
      </c>
      <c r="D21" s="110">
        <v>0</v>
      </c>
      <c r="E21" s="32">
        <f t="shared" si="0"/>
        <v>14787</v>
      </c>
      <c r="F21" s="110">
        <v>2232</v>
      </c>
      <c r="G21" s="32">
        <f t="shared" si="1"/>
        <v>2804</v>
      </c>
      <c r="H21" s="110">
        <v>8445</v>
      </c>
      <c r="I21" s="110">
        <v>0</v>
      </c>
      <c r="J21" s="32">
        <f t="shared" si="2"/>
        <v>0</v>
      </c>
      <c r="K21" s="110">
        <v>1306</v>
      </c>
      <c r="L21" s="110">
        <v>8445</v>
      </c>
      <c r="M21" s="32">
        <f t="shared" si="3"/>
        <v>9751</v>
      </c>
      <c r="N21" s="30">
        <f t="shared" si="4"/>
        <v>0.46400000000000002</v>
      </c>
      <c r="O21" s="17"/>
    </row>
    <row r="22" spans="1:15">
      <c r="A22" s="30" t="s">
        <v>16</v>
      </c>
      <c r="B22" s="110">
        <v>14093</v>
      </c>
      <c r="C22" s="110">
        <v>0</v>
      </c>
      <c r="D22" s="110">
        <v>0</v>
      </c>
      <c r="E22" s="32">
        <f t="shared" si="0"/>
        <v>14093</v>
      </c>
      <c r="F22" s="110">
        <v>3284</v>
      </c>
      <c r="G22" s="32">
        <f t="shared" si="1"/>
        <v>2469</v>
      </c>
      <c r="H22" s="110">
        <v>7211</v>
      </c>
      <c r="I22" s="110">
        <v>0</v>
      </c>
      <c r="J22" s="32">
        <f t="shared" si="2"/>
        <v>0</v>
      </c>
      <c r="K22" s="110">
        <v>1129</v>
      </c>
      <c r="L22" s="110">
        <v>7211</v>
      </c>
      <c r="M22" s="32">
        <f t="shared" si="3"/>
        <v>8340</v>
      </c>
      <c r="N22" s="30">
        <f t="shared" si="4"/>
        <v>0.39700000000000002</v>
      </c>
      <c r="O22" s="17"/>
    </row>
    <row r="23" spans="1:15">
      <c r="A23" s="30" t="s">
        <v>17</v>
      </c>
      <c r="B23" s="110">
        <v>7245</v>
      </c>
      <c r="C23" s="110">
        <v>0</v>
      </c>
      <c r="D23" s="110">
        <v>0</v>
      </c>
      <c r="E23" s="32">
        <f t="shared" si="0"/>
        <v>7245</v>
      </c>
      <c r="F23" s="110">
        <v>6120</v>
      </c>
      <c r="G23" s="32">
        <f t="shared" si="1"/>
        <v>909</v>
      </c>
      <c r="H23" s="110">
        <v>191</v>
      </c>
      <c r="I23" s="110">
        <v>0</v>
      </c>
      <c r="J23" s="32">
        <f t="shared" si="2"/>
        <v>0</v>
      </c>
      <c r="K23" s="110">
        <v>25</v>
      </c>
      <c r="L23" s="110">
        <v>191</v>
      </c>
      <c r="M23" s="32">
        <f t="shared" si="3"/>
        <v>216</v>
      </c>
      <c r="N23" s="30">
        <f t="shared" si="4"/>
        <v>0.01</v>
      </c>
      <c r="O23" s="17"/>
    </row>
    <row r="24" spans="1:15">
      <c r="A24" s="30" t="s">
        <v>18</v>
      </c>
      <c r="B24" s="110">
        <v>0</v>
      </c>
      <c r="C24" s="110">
        <v>0</v>
      </c>
      <c r="D24" s="110">
        <v>0</v>
      </c>
      <c r="E24" s="32">
        <f t="shared" si="0"/>
        <v>0</v>
      </c>
      <c r="F24" s="110">
        <v>0</v>
      </c>
      <c r="G24" s="32">
        <f t="shared" si="1"/>
        <v>0</v>
      </c>
      <c r="H24" s="110">
        <v>0</v>
      </c>
      <c r="I24" s="110">
        <v>0</v>
      </c>
      <c r="J24" s="32">
        <f t="shared" si="2"/>
        <v>0</v>
      </c>
      <c r="K24" s="110">
        <v>0</v>
      </c>
      <c r="L24" s="110">
        <v>0</v>
      </c>
      <c r="M24" s="32">
        <f t="shared" si="3"/>
        <v>0</v>
      </c>
      <c r="N24" s="30">
        <f t="shared" si="4"/>
        <v>0</v>
      </c>
      <c r="O24" s="17"/>
    </row>
    <row r="25" spans="1:15">
      <c r="A25" s="30" t="s">
        <v>19</v>
      </c>
      <c r="B25" s="110">
        <v>0</v>
      </c>
      <c r="C25" s="110">
        <v>0</v>
      </c>
      <c r="D25" s="110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2">
        <f t="shared" si="3"/>
        <v>0</v>
      </c>
      <c r="N25" s="30">
        <f t="shared" si="4"/>
        <v>0</v>
      </c>
      <c r="O25" s="17"/>
    </row>
    <row r="26" spans="1:15">
      <c r="A26" s="30" t="s">
        <v>20</v>
      </c>
      <c r="B26" s="110">
        <v>0</v>
      </c>
      <c r="C26" s="110">
        <v>0</v>
      </c>
      <c r="D26" s="110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2">
        <f t="shared" si="3"/>
        <v>0</v>
      </c>
      <c r="N26" s="30">
        <f t="shared" si="4"/>
        <v>0</v>
      </c>
      <c r="O26" s="17"/>
    </row>
    <row r="27" spans="1:15" ht="15.6" thickBot="1">
      <c r="A27" s="30" t="s">
        <v>21</v>
      </c>
      <c r="B27" s="32">
        <f>SUM(B15:B26)</f>
        <v>48215</v>
      </c>
      <c r="C27" s="32">
        <f>SUM(C15:C26)</f>
        <v>0</v>
      </c>
      <c r="D27" s="32">
        <f>SUM(D15:D26)</f>
        <v>0</v>
      </c>
      <c r="E27" s="32">
        <f>SUM(E15:E26)</f>
        <v>48215</v>
      </c>
      <c r="F27" s="124">
        <f>SUM(F15:F26)</f>
        <v>14516</v>
      </c>
      <c r="G27" s="32">
        <f t="shared" si="1"/>
        <v>11535</v>
      </c>
      <c r="H27" s="32">
        <f>SUM(H15:H26)</f>
        <v>19273</v>
      </c>
      <c r="I27" s="32">
        <f>SUM(I15:I26)</f>
        <v>0</v>
      </c>
      <c r="J27" s="32">
        <f t="shared" si="2"/>
        <v>0</v>
      </c>
      <c r="K27" s="32">
        <f>SUM(K15:K26)</f>
        <v>2891</v>
      </c>
      <c r="L27" s="32">
        <f>SUM(L15:L26)</f>
        <v>19273</v>
      </c>
      <c r="M27" s="32">
        <f>SUM(M15:M26)</f>
        <v>22164</v>
      </c>
      <c r="N27" s="131">
        <f>SUM(N15:N26)</f>
        <v>1.054</v>
      </c>
      <c r="O27" s="17"/>
    </row>
    <row r="28" spans="1:15" ht="15.6" thickTop="1">
      <c r="A28" s="15" t="s">
        <v>110</v>
      </c>
      <c r="B28" s="36" t="s">
        <v>0</v>
      </c>
      <c r="C28" s="36" t="s">
        <v>0</v>
      </c>
      <c r="D28" s="36" t="s">
        <v>0</v>
      </c>
      <c r="E28" s="36">
        <f t="shared" ref="E28:M28" si="5">ROUND(+E27/$K$8,2)</f>
        <v>2.29</v>
      </c>
      <c r="F28" s="36">
        <f t="shared" si="5"/>
        <v>0.69</v>
      </c>
      <c r="G28" s="36">
        <f t="shared" si="5"/>
        <v>0.55000000000000004</v>
      </c>
      <c r="H28" s="36">
        <f t="shared" si="5"/>
        <v>0.92</v>
      </c>
      <c r="I28" s="36">
        <f t="shared" si="5"/>
        <v>0</v>
      </c>
      <c r="J28" s="36">
        <f t="shared" si="5"/>
        <v>0</v>
      </c>
      <c r="K28" s="36">
        <f t="shared" si="5"/>
        <v>0.14000000000000001</v>
      </c>
      <c r="L28" s="36">
        <f t="shared" si="5"/>
        <v>0.92</v>
      </c>
      <c r="M28" s="36">
        <f t="shared" si="5"/>
        <v>1.05</v>
      </c>
      <c r="N28" s="15"/>
      <c r="O28" s="17"/>
    </row>
    <row r="29" spans="1:15">
      <c r="A29" s="30" t="s">
        <v>23</v>
      </c>
      <c r="B29" s="39" t="s">
        <v>0</v>
      </c>
      <c r="C29" s="39" t="s">
        <v>0</v>
      </c>
      <c r="D29" s="39" t="s">
        <v>0</v>
      </c>
      <c r="E29" s="39">
        <f>E27/$E$27*100</f>
        <v>100</v>
      </c>
      <c r="F29" s="39">
        <f t="shared" ref="F29:M29" si="6">ROUND(+F27/$E$27*100,1)</f>
        <v>30.1</v>
      </c>
      <c r="G29" s="39">
        <f t="shared" si="6"/>
        <v>23.9</v>
      </c>
      <c r="H29" s="39">
        <f t="shared" si="6"/>
        <v>40</v>
      </c>
      <c r="I29" s="39">
        <f t="shared" si="6"/>
        <v>0</v>
      </c>
      <c r="J29" s="39">
        <f t="shared" si="6"/>
        <v>0</v>
      </c>
      <c r="K29" s="39">
        <f t="shared" si="6"/>
        <v>6</v>
      </c>
      <c r="L29" s="39">
        <f t="shared" si="6"/>
        <v>40</v>
      </c>
      <c r="M29" s="39">
        <f t="shared" si="6"/>
        <v>46</v>
      </c>
      <c r="N29" s="30"/>
      <c r="O29" s="17"/>
    </row>
    <row r="30" spans="1:1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>
      <c r="A31" s="24" t="s">
        <v>24</v>
      </c>
      <c r="B31" s="24" t="s">
        <v>33</v>
      </c>
      <c r="C31" s="3"/>
      <c r="D31" s="3"/>
      <c r="E31" s="3"/>
      <c r="F31" s="3"/>
      <c r="G31" s="3"/>
      <c r="H31" s="3"/>
      <c r="I31" s="24" t="s">
        <v>66</v>
      </c>
      <c r="J31" s="3"/>
      <c r="K31" s="3"/>
      <c r="L31" s="3"/>
      <c r="M31" s="3"/>
      <c r="N31" s="3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  <c r="M32" s="3"/>
      <c r="N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  <c r="M33" s="3"/>
      <c r="N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  <c r="M34" s="3"/>
      <c r="N34" s="3"/>
    </row>
    <row r="35" spans="1:15">
      <c r="A35" s="54"/>
      <c r="B35" s="2"/>
      <c r="C35" s="2" t="s">
        <v>0</v>
      </c>
      <c r="D35" s="2" t="s">
        <v>0</v>
      </c>
      <c r="E35" s="56" t="s">
        <v>0</v>
      </c>
      <c r="F35" s="2"/>
      <c r="G35" s="2"/>
      <c r="H35" s="3"/>
      <c r="I35" s="43" t="s">
        <v>0</v>
      </c>
      <c r="J35" s="3"/>
      <c r="K35" s="3"/>
      <c r="L35" s="3"/>
      <c r="M35" s="3"/>
      <c r="N35" s="3"/>
      <c r="O35" s="44"/>
    </row>
    <row r="36" spans="1:15">
      <c r="A36" s="54"/>
      <c r="B36" s="2"/>
      <c r="C36" s="2" t="s">
        <v>0</v>
      </c>
      <c r="D36" s="2" t="s">
        <v>0</v>
      </c>
      <c r="E36" s="56" t="s">
        <v>0</v>
      </c>
      <c r="F36" s="2"/>
      <c r="G36" s="2"/>
      <c r="H36" s="3"/>
      <c r="I36" s="43" t="s">
        <v>0</v>
      </c>
      <c r="J36" s="3"/>
      <c r="K36" s="3"/>
      <c r="L36" s="3"/>
      <c r="M36" s="3"/>
      <c r="N36" s="3"/>
    </row>
    <row r="37" spans="1:15">
      <c r="A37" s="7"/>
      <c r="C37" s="64" t="s">
        <v>0</v>
      </c>
      <c r="D37" s="64" t="s">
        <v>0</v>
      </c>
      <c r="E37" s="65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topLeftCell="A2" zoomScale="87" zoomScaleNormal="87" workbookViewId="0">
      <selection activeCell="Q11" sqref="Q11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5" width="7.6328125" style="78" customWidth="1"/>
    <col min="6" max="6" width="8.6328125" style="78" customWidth="1"/>
    <col min="7" max="10" width="7.6328125" style="78" customWidth="1"/>
    <col min="11" max="11" width="8.08984375" style="78" customWidth="1"/>
    <col min="12" max="14" width="7.632812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/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151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181</v>
      </c>
      <c r="C8" s="74"/>
      <c r="D8" s="74"/>
      <c r="E8" s="74"/>
      <c r="F8" s="74"/>
      <c r="G8" s="82" t="s">
        <v>56</v>
      </c>
      <c r="H8" s="74"/>
      <c r="I8" s="74" t="s">
        <v>120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85">
        <v>55126</v>
      </c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182</v>
      </c>
      <c r="C10" s="84"/>
      <c r="D10" s="84"/>
      <c r="E10" s="84"/>
      <c r="F10" s="84"/>
      <c r="G10" s="83" t="s">
        <v>58</v>
      </c>
      <c r="H10" s="84"/>
      <c r="I10" s="84" t="s">
        <v>0</v>
      </c>
      <c r="J10" s="84"/>
      <c r="K10" s="84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172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0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29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30</v>
      </c>
      <c r="C14" s="89" t="s">
        <v>171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54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53">
        <f>mirdan!B16+Fullerton!B15</f>
        <v>0</v>
      </c>
      <c r="C16" s="53">
        <f>mirdan!C16+Fullerton!C15</f>
        <v>0</v>
      </c>
      <c r="D16" s="53">
        <f>mirdan!D16+Fullerton!D15</f>
        <v>0</v>
      </c>
      <c r="E16" s="32">
        <f>mirdan!E16+Fullerton!E15</f>
        <v>0</v>
      </c>
      <c r="F16" s="53">
        <f>mirdan!F16+Fullerton!F15</f>
        <v>0</v>
      </c>
      <c r="G16" s="32">
        <f>mirdan!G16+Fullerton!G15</f>
        <v>0</v>
      </c>
      <c r="H16" s="53">
        <f>mirdan!H16+Fullerton!H15</f>
        <v>0</v>
      </c>
      <c r="I16" s="53">
        <f>mirdan!I16+Fullerton!I15</f>
        <v>0</v>
      </c>
      <c r="J16" s="32">
        <f>mirdan!J16+Fullerton!J15</f>
        <v>0</v>
      </c>
      <c r="K16" s="53">
        <f>mirdan!K16+Fullerton!K15</f>
        <v>0</v>
      </c>
      <c r="L16" s="53">
        <f>mirdan!L16+Fullerton!L15</f>
        <v>0</v>
      </c>
      <c r="M16" s="32">
        <f t="shared" ref="M16:M27" si="0">SUM(K16:L16)</f>
        <v>0</v>
      </c>
      <c r="N16" s="71">
        <f t="shared" ref="N16:N28" si="1">ROUND(+M16/$K$9,3)</f>
        <v>0</v>
      </c>
      <c r="O16" s="85"/>
    </row>
    <row r="17" spans="1:15">
      <c r="A17" s="71" t="s">
        <v>10</v>
      </c>
      <c r="B17" s="53">
        <f>mirdan!B17+Fullerton!B16</f>
        <v>0</v>
      </c>
      <c r="C17" s="53">
        <f>mirdan!C17+Fullerton!C16</f>
        <v>0</v>
      </c>
      <c r="D17" s="53">
        <f>mirdan!D17+Fullerton!D16</f>
        <v>0</v>
      </c>
      <c r="E17" s="32">
        <f>mirdan!E17+Fullerton!E16</f>
        <v>0</v>
      </c>
      <c r="F17" s="53">
        <f>mirdan!F17+Fullerton!F16</f>
        <v>0</v>
      </c>
      <c r="G17" s="32">
        <f>mirdan!G17+Fullerton!G16</f>
        <v>0</v>
      </c>
      <c r="H17" s="53">
        <f>mirdan!H17+Fullerton!H16</f>
        <v>0</v>
      </c>
      <c r="I17" s="53">
        <f>mirdan!I17+Fullerton!I16</f>
        <v>0</v>
      </c>
      <c r="J17" s="32">
        <f>mirdan!J17+Fullerton!J16</f>
        <v>0</v>
      </c>
      <c r="K17" s="53">
        <f>mirdan!K17+Fullerton!K16</f>
        <v>0</v>
      </c>
      <c r="L17" s="53">
        <f>mirdan!L17+Fullerton!L16</f>
        <v>0</v>
      </c>
      <c r="M17" s="32">
        <f t="shared" si="0"/>
        <v>0</v>
      </c>
      <c r="N17" s="71">
        <f t="shared" si="1"/>
        <v>0</v>
      </c>
      <c r="O17" s="85"/>
    </row>
    <row r="18" spans="1:15">
      <c r="A18" s="71" t="s">
        <v>11</v>
      </c>
      <c r="B18" s="53">
        <f>mirdan!B18+Fullerton!B17</f>
        <v>0</v>
      </c>
      <c r="C18" s="53">
        <f>mirdan!C18+Fullerton!C17</f>
        <v>0</v>
      </c>
      <c r="D18" s="53">
        <f>mirdan!D18+Fullerton!D17</f>
        <v>0</v>
      </c>
      <c r="E18" s="32">
        <f>mirdan!E18+Fullerton!E17</f>
        <v>0</v>
      </c>
      <c r="F18" s="53">
        <f>mirdan!F18+Fullerton!F17</f>
        <v>0</v>
      </c>
      <c r="G18" s="32">
        <f>mirdan!G18+Fullerton!G17</f>
        <v>0</v>
      </c>
      <c r="H18" s="53">
        <f>mirdan!H18+Fullerton!H17</f>
        <v>0</v>
      </c>
      <c r="I18" s="53">
        <f>mirdan!I18+Fullerton!I17</f>
        <v>0</v>
      </c>
      <c r="J18" s="32">
        <f>mirdan!J18+Fullerton!J17</f>
        <v>0</v>
      </c>
      <c r="K18" s="53">
        <f>mirdan!K18+Fullerton!K17</f>
        <v>0</v>
      </c>
      <c r="L18" s="53">
        <f>mirdan!L18+Fullerton!L17</f>
        <v>0</v>
      </c>
      <c r="M18" s="32">
        <f t="shared" si="0"/>
        <v>0</v>
      </c>
      <c r="N18" s="71">
        <f t="shared" si="1"/>
        <v>0</v>
      </c>
      <c r="O18" s="85"/>
    </row>
    <row r="19" spans="1:15">
      <c r="A19" s="71" t="s">
        <v>12</v>
      </c>
      <c r="B19" s="53">
        <f>mirdan!B19+Fullerton!B18</f>
        <v>7090</v>
      </c>
      <c r="C19" s="53">
        <f>mirdan!C19+Fullerton!C18</f>
        <v>67</v>
      </c>
      <c r="D19" s="53">
        <f>mirdan!D19+Fullerton!D18</f>
        <v>7157</v>
      </c>
      <c r="E19" s="32">
        <f>mirdan!E19+Fullerton!E18</f>
        <v>0</v>
      </c>
      <c r="F19" s="53">
        <f>mirdan!F19+Fullerton!F18</f>
        <v>0</v>
      </c>
      <c r="G19" s="32">
        <f>mirdan!G19+Fullerton!G18</f>
        <v>0</v>
      </c>
      <c r="H19" s="53">
        <f>mirdan!H19+Fullerton!H18</f>
        <v>0</v>
      </c>
      <c r="I19" s="53">
        <f>mirdan!I19+Fullerton!I18</f>
        <v>0</v>
      </c>
      <c r="J19" s="32">
        <f>mirdan!J19+Fullerton!J18</f>
        <v>0</v>
      </c>
      <c r="K19" s="53">
        <f>mirdan!K19+Fullerton!K18</f>
        <v>0</v>
      </c>
      <c r="L19" s="53">
        <f>mirdan!L19+Fullerton!L18</f>
        <v>0</v>
      </c>
      <c r="M19" s="32">
        <f t="shared" si="0"/>
        <v>0</v>
      </c>
      <c r="N19" s="71">
        <f t="shared" si="1"/>
        <v>0</v>
      </c>
      <c r="O19" s="85"/>
    </row>
    <row r="20" spans="1:15">
      <c r="A20" s="71" t="s">
        <v>13</v>
      </c>
      <c r="B20" s="53">
        <f>mirdan!B20+Fullerton!B19</f>
        <v>22385</v>
      </c>
      <c r="C20" s="53">
        <f>mirdan!C20+Fullerton!C19</f>
        <v>2358</v>
      </c>
      <c r="D20" s="53">
        <f>mirdan!D20+Fullerton!D19</f>
        <v>17922</v>
      </c>
      <c r="E20" s="32">
        <f>mirdan!E20+Fullerton!E19</f>
        <v>6821</v>
      </c>
      <c r="F20" s="53">
        <f>mirdan!F20+Fullerton!F19</f>
        <v>3078</v>
      </c>
      <c r="G20" s="32">
        <f>mirdan!G20+Fullerton!G19</f>
        <v>2767</v>
      </c>
      <c r="H20" s="53">
        <f>mirdan!H20+Fullerton!H19</f>
        <v>850</v>
      </c>
      <c r="I20" s="53">
        <f>mirdan!I20+Fullerton!I19</f>
        <v>250</v>
      </c>
      <c r="J20" s="32">
        <f>mirdan!J20+Fullerton!J19</f>
        <v>370</v>
      </c>
      <c r="K20" s="53">
        <f>mirdan!K20+Fullerton!K19</f>
        <v>126</v>
      </c>
      <c r="L20" s="53">
        <f>mirdan!L20+Fullerton!L19</f>
        <v>230</v>
      </c>
      <c r="M20" s="32">
        <f t="shared" si="0"/>
        <v>356</v>
      </c>
      <c r="N20" s="71">
        <f t="shared" si="1"/>
        <v>6.0000000000000001E-3</v>
      </c>
      <c r="O20" s="85"/>
    </row>
    <row r="21" spans="1:15">
      <c r="A21" s="71" t="s">
        <v>14</v>
      </c>
      <c r="B21" s="53">
        <f>mirdan!B21+Fullerton!B20</f>
        <v>32770</v>
      </c>
      <c r="C21" s="53">
        <f>mirdan!C21+Fullerton!C20</f>
        <v>0</v>
      </c>
      <c r="D21" s="53">
        <f>mirdan!D21+Fullerton!D20</f>
        <v>13778</v>
      </c>
      <c r="E21" s="32">
        <f>mirdan!E21+Fullerton!E20</f>
        <v>18992</v>
      </c>
      <c r="F21" s="53">
        <f>mirdan!F21+Fullerton!F20</f>
        <v>3743</v>
      </c>
      <c r="G21" s="32">
        <f>mirdan!G21+Fullerton!G20</f>
        <v>4710</v>
      </c>
      <c r="H21" s="53">
        <f>mirdan!H21+Fullerton!H20</f>
        <v>8732</v>
      </c>
      <c r="I21" s="53">
        <f>mirdan!I21+Fullerton!I20</f>
        <v>400</v>
      </c>
      <c r="J21" s="32">
        <f>mirdan!J21+Fullerton!J20</f>
        <v>514</v>
      </c>
      <c r="K21" s="53">
        <f>mirdan!K21+Fullerton!K20</f>
        <v>1807</v>
      </c>
      <c r="L21" s="53">
        <f>mirdan!L21+Fullerton!L20</f>
        <v>7818</v>
      </c>
      <c r="M21" s="32">
        <f t="shared" si="0"/>
        <v>9625</v>
      </c>
      <c r="N21" s="71">
        <f t="shared" si="1"/>
        <v>0.17499999999999999</v>
      </c>
      <c r="O21" s="85"/>
    </row>
    <row r="22" spans="1:15">
      <c r="A22" s="71" t="s">
        <v>15</v>
      </c>
      <c r="B22" s="53">
        <f>mirdan!B22+Fullerton!B21</f>
        <v>44184</v>
      </c>
      <c r="C22" s="53">
        <f>mirdan!C22+Fullerton!C21</f>
        <v>0</v>
      </c>
      <c r="D22" s="53">
        <f>mirdan!D22+Fullerton!D21</f>
        <v>14002</v>
      </c>
      <c r="E22" s="32">
        <f>mirdan!E22+Fullerton!E21</f>
        <v>30182</v>
      </c>
      <c r="F22" s="53">
        <f>mirdan!F22+Fullerton!F21</f>
        <v>3864</v>
      </c>
      <c r="G22" s="32">
        <f>mirdan!G22+Fullerton!G21</f>
        <v>5445</v>
      </c>
      <c r="H22" s="53">
        <f>mirdan!H22+Fullerton!H21</f>
        <v>16866</v>
      </c>
      <c r="I22" s="53">
        <f>mirdan!I22+Fullerton!I21</f>
        <v>396</v>
      </c>
      <c r="J22" s="32">
        <f>mirdan!J22+Fullerton!J21</f>
        <v>279</v>
      </c>
      <c r="K22" s="53">
        <f>mirdan!K22+Fullerton!K21</f>
        <v>4007</v>
      </c>
      <c r="L22" s="53">
        <f>mirdan!L22+Fullerton!L21</f>
        <v>16191</v>
      </c>
      <c r="M22" s="32">
        <f t="shared" si="0"/>
        <v>20198</v>
      </c>
      <c r="N22" s="71">
        <f t="shared" si="1"/>
        <v>0.36599999999999999</v>
      </c>
      <c r="O22" s="85"/>
    </row>
    <row r="23" spans="1:15">
      <c r="A23" s="71" t="s">
        <v>16</v>
      </c>
      <c r="B23" s="53">
        <f>mirdan!B23+Fullerton!B22</f>
        <v>44636</v>
      </c>
      <c r="C23" s="53">
        <f>mirdan!C23+Fullerton!C22</f>
        <v>0</v>
      </c>
      <c r="D23" s="53">
        <f>mirdan!D23+Fullerton!D22</f>
        <v>12749</v>
      </c>
      <c r="E23" s="32">
        <f>mirdan!E23+Fullerton!E22</f>
        <v>31887</v>
      </c>
      <c r="F23" s="53">
        <f>mirdan!F23+Fullerton!F22</f>
        <v>5503</v>
      </c>
      <c r="G23" s="32">
        <f>mirdan!G23+Fullerton!G22</f>
        <v>4711</v>
      </c>
      <c r="H23" s="53">
        <f>mirdan!H23+Fullerton!H22</f>
        <v>17261</v>
      </c>
      <c r="I23" s="53">
        <f>mirdan!I23+Fullerton!I22</f>
        <v>378</v>
      </c>
      <c r="J23" s="32">
        <f>mirdan!J23+Fullerton!J22</f>
        <v>396</v>
      </c>
      <c r="K23" s="53">
        <f>mirdan!K23+Fullerton!K22</f>
        <v>4412</v>
      </c>
      <c r="L23" s="53">
        <f>mirdan!L23+Fullerton!L22</f>
        <v>16487</v>
      </c>
      <c r="M23" s="32">
        <f t="shared" si="0"/>
        <v>20899</v>
      </c>
      <c r="N23" s="71">
        <f t="shared" si="1"/>
        <v>0.379</v>
      </c>
      <c r="O23" s="85"/>
    </row>
    <row r="24" spans="1:15">
      <c r="A24" s="71" t="s">
        <v>17</v>
      </c>
      <c r="B24" s="53">
        <f>mirdan!B24+Fullerton!B23</f>
        <v>12813</v>
      </c>
      <c r="C24" s="53">
        <f>mirdan!C24+Fullerton!C23</f>
        <v>0</v>
      </c>
      <c r="D24" s="53">
        <f>mirdan!D24+Fullerton!D23</f>
        <v>3232</v>
      </c>
      <c r="E24" s="32">
        <f>mirdan!E24+Fullerton!E23</f>
        <v>9581</v>
      </c>
      <c r="F24" s="53">
        <f>mirdan!F24+Fullerton!F23</f>
        <v>7621</v>
      </c>
      <c r="G24" s="32">
        <f>mirdan!G24+Fullerton!G23</f>
        <v>871</v>
      </c>
      <c r="H24" s="53">
        <f>mirdan!H24+Fullerton!H23</f>
        <v>892</v>
      </c>
      <c r="I24" s="53">
        <f>mirdan!I24+Fullerton!I23</f>
        <v>256</v>
      </c>
      <c r="J24" s="32">
        <f>mirdan!J24+Fullerton!J23</f>
        <v>186</v>
      </c>
      <c r="K24" s="53">
        <f>mirdan!K24+Fullerton!K23</f>
        <v>197</v>
      </c>
      <c r="L24" s="53">
        <f>mirdan!L24+Fullerton!L23</f>
        <v>450</v>
      </c>
      <c r="M24" s="32">
        <f t="shared" si="0"/>
        <v>647</v>
      </c>
      <c r="N24" s="71">
        <f t="shared" si="1"/>
        <v>1.2E-2</v>
      </c>
      <c r="O24" s="85"/>
    </row>
    <row r="25" spans="1:15">
      <c r="A25" s="71" t="s">
        <v>18</v>
      </c>
      <c r="B25" s="53">
        <f>mirdan!B25+Fullerton!B24</f>
        <v>0</v>
      </c>
      <c r="C25" s="53">
        <f>mirdan!C25+Fullerton!C24</f>
        <v>0</v>
      </c>
      <c r="D25" s="53">
        <f>mirdan!D25+Fullerton!D24</f>
        <v>0</v>
      </c>
      <c r="E25" s="32">
        <f>mirdan!E25+Fullerton!E24</f>
        <v>0</v>
      </c>
      <c r="F25" s="53">
        <f>mirdan!F25+Fullerton!F24</f>
        <v>0</v>
      </c>
      <c r="G25" s="32">
        <f>mirdan!G25+Fullerton!G24</f>
        <v>0</v>
      </c>
      <c r="H25" s="53">
        <f>mirdan!H25+Fullerton!H24</f>
        <v>0</v>
      </c>
      <c r="I25" s="53">
        <f>mirdan!I25+Fullerton!I24</f>
        <v>0</v>
      </c>
      <c r="J25" s="32">
        <f>mirdan!J25+Fullerton!J24</f>
        <v>0</v>
      </c>
      <c r="K25" s="53">
        <f>mirdan!K25+Fullerton!K24</f>
        <v>0</v>
      </c>
      <c r="L25" s="53">
        <f>mirdan!L25+Fullerton!L24</f>
        <v>0</v>
      </c>
      <c r="M25" s="32">
        <f t="shared" si="0"/>
        <v>0</v>
      </c>
      <c r="N25" s="71">
        <f t="shared" si="1"/>
        <v>0</v>
      </c>
      <c r="O25" s="85"/>
    </row>
    <row r="26" spans="1:15">
      <c r="A26" s="71" t="s">
        <v>19</v>
      </c>
      <c r="B26" s="53">
        <f>mirdan!B26+Fullerton!B25</f>
        <v>0</v>
      </c>
      <c r="C26" s="53">
        <f>mirdan!C26+Fullerton!C25</f>
        <v>0</v>
      </c>
      <c r="D26" s="53">
        <f>mirdan!D26+Fullerton!D25</f>
        <v>0</v>
      </c>
      <c r="E26" s="32">
        <f>mirdan!E26+Fullerton!E25</f>
        <v>0</v>
      </c>
      <c r="F26" s="53">
        <f>mirdan!F26+Fullerton!F25</f>
        <v>0</v>
      </c>
      <c r="G26" s="32">
        <f>mirdan!G26+Fullerton!G25</f>
        <v>0</v>
      </c>
      <c r="H26" s="53">
        <f>mirdan!H26+Fullerton!H25</f>
        <v>0</v>
      </c>
      <c r="I26" s="53">
        <f>mirdan!I26+Fullerton!I25</f>
        <v>0</v>
      </c>
      <c r="J26" s="32">
        <f>mirdan!J26+Fullerton!J25</f>
        <v>0</v>
      </c>
      <c r="K26" s="53">
        <f>mirdan!K26+Fullerton!K25</f>
        <v>0</v>
      </c>
      <c r="L26" s="53">
        <f>mirdan!L26+Fullerton!L25</f>
        <v>0</v>
      </c>
      <c r="M26" s="32">
        <f t="shared" si="0"/>
        <v>0</v>
      </c>
      <c r="N26" s="71">
        <f t="shared" si="1"/>
        <v>0</v>
      </c>
      <c r="O26" s="85"/>
    </row>
    <row r="27" spans="1:15">
      <c r="A27" s="71" t="s">
        <v>20</v>
      </c>
      <c r="B27" s="53">
        <f>mirdan!B27+Fullerton!B26</f>
        <v>0</v>
      </c>
      <c r="C27" s="53">
        <f>mirdan!C27+Fullerton!C26</f>
        <v>0</v>
      </c>
      <c r="D27" s="53">
        <f>mirdan!D27+Fullerton!D26</f>
        <v>0</v>
      </c>
      <c r="E27" s="32">
        <f>mirdan!E27+Fullerton!E26</f>
        <v>0</v>
      </c>
      <c r="F27" s="53">
        <f>mirdan!F27+Fullerton!F26</f>
        <v>0</v>
      </c>
      <c r="G27" s="32">
        <f>mirdan!G27+Fullerton!G26</f>
        <v>0</v>
      </c>
      <c r="H27" s="53">
        <f>mirdan!H27+Fullerton!H26</f>
        <v>0</v>
      </c>
      <c r="I27" s="53">
        <f>mirdan!I27+Fullerton!I26</f>
        <v>0</v>
      </c>
      <c r="J27" s="32">
        <f>mirdan!J27+Fullerton!J26</f>
        <v>0</v>
      </c>
      <c r="K27" s="53">
        <f>mirdan!K27+Fullerton!K26</f>
        <v>0</v>
      </c>
      <c r="L27" s="53">
        <f>mirdan!L27+Fullerton!L26</f>
        <v>0</v>
      </c>
      <c r="M27" s="32">
        <f t="shared" si="0"/>
        <v>0</v>
      </c>
      <c r="N27" s="71">
        <f t="shared" si="1"/>
        <v>0</v>
      </c>
      <c r="O27" s="85"/>
    </row>
    <row r="28" spans="1:15">
      <c r="A28" s="71" t="s">
        <v>21</v>
      </c>
      <c r="B28" s="32">
        <f t="shared" ref="B28:I28" si="2">SUM(B16:B27)</f>
        <v>163878</v>
      </c>
      <c r="C28" s="32">
        <f t="shared" si="2"/>
        <v>2425</v>
      </c>
      <c r="D28" s="32">
        <f t="shared" si="2"/>
        <v>68840</v>
      </c>
      <c r="E28" s="32">
        <f t="shared" si="2"/>
        <v>97463</v>
      </c>
      <c r="F28" s="32">
        <f t="shared" si="2"/>
        <v>23809</v>
      </c>
      <c r="G28" s="32">
        <f t="shared" si="2"/>
        <v>18504</v>
      </c>
      <c r="H28" s="32">
        <f t="shared" si="2"/>
        <v>44601</v>
      </c>
      <c r="I28" s="32">
        <f t="shared" si="2"/>
        <v>1680</v>
      </c>
      <c r="J28" s="32">
        <f>H28-I28-L28</f>
        <v>1745</v>
      </c>
      <c r="K28" s="32">
        <f>SUM(K16:K27)</f>
        <v>10549</v>
      </c>
      <c r="L28" s="32">
        <f>SUM(L16:L27)</f>
        <v>41176</v>
      </c>
      <c r="M28" s="32">
        <f>SUM(M16:M27)</f>
        <v>51725</v>
      </c>
      <c r="N28" s="71">
        <f t="shared" si="1"/>
        <v>0.93799999999999994</v>
      </c>
      <c r="O28" s="85"/>
    </row>
    <row r="29" spans="1:15">
      <c r="A29" s="72" t="s">
        <v>22</v>
      </c>
      <c r="B29" s="72" t="s">
        <v>0</v>
      </c>
      <c r="C29" s="72" t="s">
        <v>0</v>
      </c>
      <c r="D29" s="72" t="s">
        <v>0</v>
      </c>
      <c r="E29" s="72">
        <f t="shared" ref="E29:M29" si="3">ROUND(+E28/$K$9,2)</f>
        <v>1.77</v>
      </c>
      <c r="F29" s="72">
        <f t="shared" si="3"/>
        <v>0.43</v>
      </c>
      <c r="G29" s="72">
        <f t="shared" si="3"/>
        <v>0.34</v>
      </c>
      <c r="H29" s="72">
        <f t="shared" si="3"/>
        <v>0.81</v>
      </c>
      <c r="I29" s="72">
        <f t="shared" si="3"/>
        <v>0.03</v>
      </c>
      <c r="J29" s="72">
        <f t="shared" si="3"/>
        <v>0.03</v>
      </c>
      <c r="K29" s="72">
        <f t="shared" si="3"/>
        <v>0.19</v>
      </c>
      <c r="L29" s="72">
        <f t="shared" si="3"/>
        <v>0.75</v>
      </c>
      <c r="M29" s="72">
        <f t="shared" si="3"/>
        <v>0.94</v>
      </c>
      <c r="N29" s="71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4">E28/$E$28*100</f>
        <v>100</v>
      </c>
      <c r="F30" s="39">
        <f t="shared" si="4"/>
        <v>24.428757579799516</v>
      </c>
      <c r="G30" s="39">
        <f t="shared" si="4"/>
        <v>18.985666355437449</v>
      </c>
      <c r="H30" s="39">
        <f t="shared" si="4"/>
        <v>45.76198146989114</v>
      </c>
      <c r="I30" s="39">
        <f t="shared" si="4"/>
        <v>1.7237310569139057</v>
      </c>
      <c r="J30" s="39">
        <f t="shared" si="4"/>
        <v>1.7904230323302177</v>
      </c>
      <c r="K30" s="39">
        <f t="shared" si="4"/>
        <v>10.823594594871901</v>
      </c>
      <c r="L30" s="39">
        <f t="shared" si="4"/>
        <v>42.24782738064701</v>
      </c>
      <c r="M30" s="39">
        <f t="shared" si="4"/>
        <v>53.071421975518916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 t="s">
        <v>173</v>
      </c>
      <c r="J36" s="74"/>
      <c r="K36" s="74"/>
      <c r="L36" s="74"/>
      <c r="M36" s="74"/>
      <c r="N36" s="74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  <c r="O37" s="77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L25" sqref="L25"/>
    </sheetView>
  </sheetViews>
  <sheetFormatPr defaultColWidth="9.6328125" defaultRowHeight="15"/>
  <cols>
    <col min="1" max="1" width="15.81640625" style="1" customWidth="1"/>
    <col min="2" max="3" width="7.6328125" style="1" customWidth="1"/>
    <col min="4" max="4" width="8.08984375" style="1" customWidth="1"/>
    <col min="5" max="10" width="7.6328125" style="1" customWidth="1"/>
    <col min="11" max="11" width="8.08984375" style="1" customWidth="1"/>
    <col min="12" max="14" width="7.6328125" style="1" customWidth="1"/>
    <col min="15" max="15" width="4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7.399999999999999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08">
        <v>34625</v>
      </c>
      <c r="L9" s="11"/>
      <c r="M9" s="13" t="s">
        <v>77</v>
      </c>
      <c r="N9" s="109">
        <v>2021</v>
      </c>
    </row>
    <row r="10" spans="1:15" ht="17.399999999999999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4"/>
      <c r="N10" s="14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6" t="s">
        <v>78</v>
      </c>
      <c r="N11" s="16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26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30" t="s">
        <v>9</v>
      </c>
      <c r="B16" s="110">
        <v>0</v>
      </c>
      <c r="C16" s="204">
        <v>0</v>
      </c>
      <c r="D16" s="204">
        <v>0</v>
      </c>
      <c r="E16" s="32">
        <f t="shared" ref="E16:E27" si="0">B16+C16-D16</f>
        <v>0</v>
      </c>
      <c r="F16" s="110">
        <v>0</v>
      </c>
      <c r="G16" s="32">
        <f t="shared" ref="G16:G27" si="1">E16-F16-H16-K16</f>
        <v>0</v>
      </c>
      <c r="H16" s="110">
        <v>0</v>
      </c>
      <c r="I16" s="110">
        <v>0</v>
      </c>
      <c r="J16" s="32">
        <f t="shared" ref="J16:J27" si="2">H16-I16-L16</f>
        <v>0</v>
      </c>
      <c r="K16" s="110">
        <v>0</v>
      </c>
      <c r="L16" s="110">
        <v>0</v>
      </c>
      <c r="M16" s="33">
        <f t="shared" ref="M16:M27" si="3">SUM(K16:L16)</f>
        <v>0</v>
      </c>
      <c r="N16" s="34">
        <f t="shared" ref="N16:N27" si="4">ROUND(+M16/$K$9,3)</f>
        <v>0</v>
      </c>
      <c r="O16" s="17"/>
    </row>
    <row r="17" spans="1:15">
      <c r="A17" s="30" t="s">
        <v>10</v>
      </c>
      <c r="B17" s="110">
        <v>0</v>
      </c>
      <c r="C17" s="204">
        <v>0</v>
      </c>
      <c r="D17" s="204">
        <v>0</v>
      </c>
      <c r="E17" s="32">
        <f t="shared" si="0"/>
        <v>0</v>
      </c>
      <c r="F17" s="110">
        <v>0</v>
      </c>
      <c r="G17" s="32">
        <f t="shared" si="1"/>
        <v>0</v>
      </c>
      <c r="H17" s="110">
        <v>0</v>
      </c>
      <c r="I17" s="110">
        <v>0</v>
      </c>
      <c r="J17" s="32">
        <f t="shared" si="2"/>
        <v>0</v>
      </c>
      <c r="K17" s="110">
        <v>0</v>
      </c>
      <c r="L17" s="110">
        <v>0</v>
      </c>
      <c r="M17" s="33">
        <f t="shared" si="3"/>
        <v>0</v>
      </c>
      <c r="N17" s="34">
        <f t="shared" si="4"/>
        <v>0</v>
      </c>
      <c r="O17" s="17"/>
    </row>
    <row r="18" spans="1:15">
      <c r="A18" s="30" t="s">
        <v>11</v>
      </c>
      <c r="B18" s="110">
        <v>0</v>
      </c>
      <c r="C18" s="204">
        <v>0</v>
      </c>
      <c r="D18" s="204">
        <v>0</v>
      </c>
      <c r="E18" s="32">
        <f t="shared" si="0"/>
        <v>0</v>
      </c>
      <c r="F18" s="110">
        <v>0</v>
      </c>
      <c r="G18" s="32">
        <f t="shared" si="1"/>
        <v>0</v>
      </c>
      <c r="H18" s="110">
        <v>0</v>
      </c>
      <c r="I18" s="110">
        <v>0</v>
      </c>
      <c r="J18" s="32">
        <f t="shared" si="2"/>
        <v>0</v>
      </c>
      <c r="K18" s="110">
        <v>0</v>
      </c>
      <c r="L18" s="110">
        <v>0</v>
      </c>
      <c r="M18" s="33">
        <f t="shared" si="3"/>
        <v>0</v>
      </c>
      <c r="N18" s="34">
        <f t="shared" si="4"/>
        <v>0</v>
      </c>
      <c r="O18" s="17"/>
    </row>
    <row r="19" spans="1:15">
      <c r="A19" s="30" t="s">
        <v>12</v>
      </c>
      <c r="B19" s="110">
        <v>0</v>
      </c>
      <c r="C19" s="204">
        <v>0</v>
      </c>
      <c r="D19" s="204">
        <v>0</v>
      </c>
      <c r="E19" s="32">
        <f t="shared" si="0"/>
        <v>0</v>
      </c>
      <c r="F19" s="110">
        <v>0</v>
      </c>
      <c r="G19" s="32">
        <f t="shared" si="1"/>
        <v>0</v>
      </c>
      <c r="H19" s="110">
        <v>0</v>
      </c>
      <c r="I19" s="110">
        <v>0</v>
      </c>
      <c r="J19" s="32">
        <f t="shared" si="2"/>
        <v>0</v>
      </c>
      <c r="K19" s="110">
        <v>0</v>
      </c>
      <c r="L19" s="110">
        <v>0</v>
      </c>
      <c r="M19" s="33">
        <f t="shared" si="3"/>
        <v>0</v>
      </c>
      <c r="N19" s="34">
        <f t="shared" si="4"/>
        <v>0</v>
      </c>
      <c r="O19" s="17"/>
    </row>
    <row r="20" spans="1:15">
      <c r="A20" s="30" t="s">
        <v>13</v>
      </c>
      <c r="B20" s="110">
        <v>2716</v>
      </c>
      <c r="C20" s="204">
        <v>0</v>
      </c>
      <c r="D20" s="204">
        <v>0</v>
      </c>
      <c r="E20" s="32">
        <f t="shared" si="0"/>
        <v>2716</v>
      </c>
      <c r="F20" s="110">
        <v>300</v>
      </c>
      <c r="G20" s="32">
        <f t="shared" si="1"/>
        <v>670</v>
      </c>
      <c r="H20" s="110">
        <v>1746</v>
      </c>
      <c r="I20" s="110">
        <v>400</v>
      </c>
      <c r="J20" s="32">
        <f t="shared" si="2"/>
        <v>1346</v>
      </c>
      <c r="K20" s="110">
        <v>0</v>
      </c>
      <c r="L20" s="110">
        <v>0</v>
      </c>
      <c r="M20" s="33">
        <f t="shared" si="3"/>
        <v>0</v>
      </c>
      <c r="N20" s="34">
        <f t="shared" si="4"/>
        <v>0</v>
      </c>
      <c r="O20" s="17"/>
    </row>
    <row r="21" spans="1:15">
      <c r="A21" s="30" t="s">
        <v>14</v>
      </c>
      <c r="B21" s="110">
        <v>10495</v>
      </c>
      <c r="C21" s="204">
        <v>0</v>
      </c>
      <c r="D21" s="204">
        <v>0</v>
      </c>
      <c r="E21" s="32">
        <f t="shared" si="0"/>
        <v>10495</v>
      </c>
      <c r="F21" s="110">
        <v>519</v>
      </c>
      <c r="G21" s="32">
        <f t="shared" si="1"/>
        <v>1590</v>
      </c>
      <c r="H21" s="110">
        <v>8386</v>
      </c>
      <c r="I21" s="110">
        <v>4062</v>
      </c>
      <c r="J21" s="32">
        <f t="shared" si="2"/>
        <v>1790</v>
      </c>
      <c r="K21" s="110">
        <v>0</v>
      </c>
      <c r="L21" s="110">
        <v>2534</v>
      </c>
      <c r="M21" s="33">
        <f t="shared" si="3"/>
        <v>2534</v>
      </c>
      <c r="N21" s="34">
        <f t="shared" si="4"/>
        <v>7.2999999999999995E-2</v>
      </c>
      <c r="O21" s="17"/>
    </row>
    <row r="22" spans="1:15">
      <c r="A22" s="30" t="s">
        <v>15</v>
      </c>
      <c r="B22" s="110">
        <v>24857</v>
      </c>
      <c r="C22" s="204">
        <v>0</v>
      </c>
      <c r="D22" s="204">
        <v>0</v>
      </c>
      <c r="E22" s="32">
        <f t="shared" si="0"/>
        <v>24857</v>
      </c>
      <c r="F22" s="110">
        <v>690</v>
      </c>
      <c r="G22" s="32">
        <f t="shared" si="1"/>
        <v>2700</v>
      </c>
      <c r="H22" s="110">
        <v>21467</v>
      </c>
      <c r="I22" s="110">
        <v>3170</v>
      </c>
      <c r="J22" s="32">
        <f t="shared" si="2"/>
        <v>4836</v>
      </c>
      <c r="K22" s="110">
        <v>0</v>
      </c>
      <c r="L22" s="110">
        <v>13461</v>
      </c>
      <c r="M22" s="33">
        <f t="shared" si="3"/>
        <v>13461</v>
      </c>
      <c r="N22" s="34">
        <f t="shared" si="4"/>
        <v>0.38900000000000001</v>
      </c>
      <c r="O22" s="17"/>
    </row>
    <row r="23" spans="1:15">
      <c r="A23" s="30" t="s">
        <v>16</v>
      </c>
      <c r="B23" s="110">
        <v>24879</v>
      </c>
      <c r="C23" s="204">
        <v>0</v>
      </c>
      <c r="D23" s="204">
        <v>0</v>
      </c>
      <c r="E23" s="32">
        <f t="shared" si="0"/>
        <v>24879</v>
      </c>
      <c r="F23" s="110">
        <v>600</v>
      </c>
      <c r="G23" s="32">
        <f t="shared" si="1"/>
        <v>2300</v>
      </c>
      <c r="H23" s="110">
        <v>21979</v>
      </c>
      <c r="I23" s="110">
        <v>3050</v>
      </c>
      <c r="J23" s="32">
        <f t="shared" si="2"/>
        <v>4999</v>
      </c>
      <c r="K23" s="110">
        <v>0</v>
      </c>
      <c r="L23" s="110">
        <v>13930</v>
      </c>
      <c r="M23" s="33">
        <f t="shared" si="3"/>
        <v>13930</v>
      </c>
      <c r="N23" s="34">
        <f t="shared" si="4"/>
        <v>0.40200000000000002</v>
      </c>
      <c r="O23" s="17"/>
    </row>
    <row r="24" spans="1:15">
      <c r="A24" s="30" t="s">
        <v>17</v>
      </c>
      <c r="B24" s="110">
        <v>5662</v>
      </c>
      <c r="C24" s="204">
        <v>0</v>
      </c>
      <c r="D24" s="204">
        <v>0</v>
      </c>
      <c r="E24" s="32">
        <f t="shared" si="0"/>
        <v>5662</v>
      </c>
      <c r="F24" s="110">
        <v>130</v>
      </c>
      <c r="G24" s="32">
        <f t="shared" si="1"/>
        <v>170</v>
      </c>
      <c r="H24" s="110">
        <v>5362</v>
      </c>
      <c r="I24" s="110">
        <v>1210</v>
      </c>
      <c r="J24" s="32">
        <f t="shared" si="2"/>
        <v>1416</v>
      </c>
      <c r="K24" s="110">
        <v>0</v>
      </c>
      <c r="L24" s="110">
        <v>2736</v>
      </c>
      <c r="M24" s="33">
        <f t="shared" si="3"/>
        <v>2736</v>
      </c>
      <c r="N24" s="34">
        <f t="shared" si="4"/>
        <v>7.9000000000000001E-2</v>
      </c>
      <c r="O24" s="17"/>
    </row>
    <row r="25" spans="1:15">
      <c r="A25" s="30" t="s">
        <v>18</v>
      </c>
      <c r="B25" s="110">
        <v>0</v>
      </c>
      <c r="C25" s="204">
        <v>0</v>
      </c>
      <c r="D25" s="204">
        <v>0</v>
      </c>
      <c r="E25" s="32">
        <f t="shared" si="0"/>
        <v>0</v>
      </c>
      <c r="F25" s="110">
        <v>0</v>
      </c>
      <c r="G25" s="32">
        <f t="shared" si="1"/>
        <v>0</v>
      </c>
      <c r="H25" s="110">
        <v>0</v>
      </c>
      <c r="I25" s="110">
        <v>0</v>
      </c>
      <c r="J25" s="32">
        <f t="shared" si="2"/>
        <v>0</v>
      </c>
      <c r="K25" s="110">
        <v>0</v>
      </c>
      <c r="L25" s="110">
        <v>0</v>
      </c>
      <c r="M25" s="33">
        <f t="shared" si="3"/>
        <v>0</v>
      </c>
      <c r="N25" s="34">
        <f t="shared" si="4"/>
        <v>0</v>
      </c>
      <c r="O25" s="17"/>
    </row>
    <row r="26" spans="1:15">
      <c r="A26" s="30" t="s">
        <v>19</v>
      </c>
      <c r="B26" s="110">
        <v>0</v>
      </c>
      <c r="C26" s="204">
        <v>0</v>
      </c>
      <c r="D26" s="204">
        <v>0</v>
      </c>
      <c r="E26" s="32">
        <f t="shared" si="0"/>
        <v>0</v>
      </c>
      <c r="F26" s="110">
        <v>0</v>
      </c>
      <c r="G26" s="32">
        <f t="shared" si="1"/>
        <v>0</v>
      </c>
      <c r="H26" s="110">
        <v>0</v>
      </c>
      <c r="I26" s="110">
        <v>0</v>
      </c>
      <c r="J26" s="32">
        <f t="shared" si="2"/>
        <v>0</v>
      </c>
      <c r="K26" s="110">
        <v>0</v>
      </c>
      <c r="L26" s="110">
        <v>0</v>
      </c>
      <c r="M26" s="33">
        <f t="shared" si="3"/>
        <v>0</v>
      </c>
      <c r="N26" s="34">
        <f t="shared" si="4"/>
        <v>0</v>
      </c>
      <c r="O26" s="17"/>
    </row>
    <row r="27" spans="1:15">
      <c r="A27" s="30" t="s">
        <v>20</v>
      </c>
      <c r="B27" s="110">
        <v>0</v>
      </c>
      <c r="C27" s="204">
        <v>0</v>
      </c>
      <c r="D27" s="204">
        <v>0</v>
      </c>
      <c r="E27" s="32">
        <f t="shared" si="0"/>
        <v>0</v>
      </c>
      <c r="F27" s="110">
        <v>0</v>
      </c>
      <c r="G27" s="32">
        <f t="shared" si="1"/>
        <v>0</v>
      </c>
      <c r="H27" s="110">
        <v>0</v>
      </c>
      <c r="I27" s="110">
        <v>0</v>
      </c>
      <c r="J27" s="32">
        <f t="shared" si="2"/>
        <v>0</v>
      </c>
      <c r="K27" s="110">
        <v>0</v>
      </c>
      <c r="L27" s="110">
        <v>0</v>
      </c>
      <c r="M27" s="33">
        <f t="shared" si="3"/>
        <v>0</v>
      </c>
      <c r="N27" s="34">
        <f t="shared" si="4"/>
        <v>0</v>
      </c>
      <c r="O27" s="17"/>
    </row>
    <row r="28" spans="1:15" ht="15.6" thickBot="1">
      <c r="A28" s="30" t="s">
        <v>21</v>
      </c>
      <c r="B28" s="111">
        <f t="shared" ref="B28:N28" si="5">SUM(B16:B27)</f>
        <v>68609</v>
      </c>
      <c r="C28" s="209">
        <f t="shared" si="5"/>
        <v>0</v>
      </c>
      <c r="D28" s="209">
        <f t="shared" si="5"/>
        <v>0</v>
      </c>
      <c r="E28" s="32">
        <f t="shared" si="5"/>
        <v>68609</v>
      </c>
      <c r="F28" s="112">
        <f t="shared" si="5"/>
        <v>2239</v>
      </c>
      <c r="G28" s="32">
        <f t="shared" si="5"/>
        <v>7430</v>
      </c>
      <c r="H28" s="111">
        <f t="shared" si="5"/>
        <v>58940</v>
      </c>
      <c r="I28" s="111">
        <f t="shared" si="5"/>
        <v>11892</v>
      </c>
      <c r="J28" s="32">
        <f t="shared" si="5"/>
        <v>14387</v>
      </c>
      <c r="K28" s="111">
        <f t="shared" si="5"/>
        <v>0</v>
      </c>
      <c r="L28" s="111">
        <f t="shared" si="5"/>
        <v>32661</v>
      </c>
      <c r="M28" s="33">
        <f t="shared" si="5"/>
        <v>32661</v>
      </c>
      <c r="N28" s="35">
        <f t="shared" si="5"/>
        <v>0.94300000000000006</v>
      </c>
      <c r="O28" s="17"/>
    </row>
    <row r="29" spans="1:15" ht="15.6" thickTop="1">
      <c r="A29" s="15" t="s">
        <v>22</v>
      </c>
      <c r="B29" s="36" t="s">
        <v>0</v>
      </c>
      <c r="C29" s="36" t="s">
        <v>0</v>
      </c>
      <c r="D29" s="36" t="s">
        <v>0</v>
      </c>
      <c r="E29" s="36">
        <f>ROUND(+E28/$K$9,2)</f>
        <v>1.98</v>
      </c>
      <c r="F29" s="36">
        <f>ROUND(+F28/$K$9,2)</f>
        <v>0.06</v>
      </c>
      <c r="G29" s="36">
        <f>ROUND(E29-F29-H29-K29,2)</f>
        <v>0.22</v>
      </c>
      <c r="H29" s="36">
        <f>ROUND(+H28/$K$9,2)</f>
        <v>1.7</v>
      </c>
      <c r="I29" s="36">
        <f>ROUND(+I28/$K$9,2)</f>
        <v>0.34</v>
      </c>
      <c r="J29" s="36">
        <f>ROUND(H29-I29-L29,2)</f>
        <v>0.42</v>
      </c>
      <c r="K29" s="36">
        <f>M29-L29</f>
        <v>0</v>
      </c>
      <c r="L29" s="36">
        <f>ROUND(+L28/$K$9,2)</f>
        <v>0.94</v>
      </c>
      <c r="M29" s="37">
        <f>ROUND(+M28/$K$9,2)</f>
        <v>0.94</v>
      </c>
      <c r="N29" s="38"/>
      <c r="O29" s="17"/>
    </row>
    <row r="30" spans="1:15">
      <c r="A30" s="30" t="s">
        <v>23</v>
      </c>
      <c r="B30" s="39" t="s">
        <v>0</v>
      </c>
      <c r="C30" s="39" t="s">
        <v>0</v>
      </c>
      <c r="D30" s="39" t="s">
        <v>0</v>
      </c>
      <c r="E30" s="39">
        <f>ROUND(E28/$E$28*100,1)</f>
        <v>100</v>
      </c>
      <c r="F30" s="39">
        <f>ROUND(+F28/$E$28*100,1)</f>
        <v>3.3</v>
      </c>
      <c r="G30" s="39">
        <f>ROUND(E30-F30-H30-K30,1)</f>
        <v>10.8</v>
      </c>
      <c r="H30" s="39">
        <f>ROUND(+H28/$E$28*100,1)</f>
        <v>85.9</v>
      </c>
      <c r="I30" s="39">
        <f>ROUND(+I28/$E$28*100,1)</f>
        <v>17.3</v>
      </c>
      <c r="J30" s="39">
        <f>ROUND(H30-I30-L30,1)</f>
        <v>21</v>
      </c>
      <c r="K30" s="39">
        <f>ROUND(M30-L30,1)</f>
        <v>0</v>
      </c>
      <c r="L30" s="39">
        <f>ROUND(+L28/$E$28*100,1)</f>
        <v>47.6</v>
      </c>
      <c r="M30" s="40">
        <f>ROUND(+M28/$E$28*100,1)</f>
        <v>47.6</v>
      </c>
      <c r="N30" s="34"/>
      <c r="O30" s="17"/>
    </row>
    <row r="31" spans="1:15">
      <c r="A31" s="19" t="s">
        <v>24</v>
      </c>
      <c r="B31" s="19" t="s">
        <v>33</v>
      </c>
      <c r="C31" s="41"/>
      <c r="D31" s="41"/>
      <c r="E31" s="41"/>
      <c r="F31" s="41"/>
      <c r="G31" s="41"/>
      <c r="H31" s="41"/>
      <c r="I31" s="19" t="s">
        <v>66</v>
      </c>
      <c r="J31" s="41"/>
      <c r="K31" s="41"/>
      <c r="L31" s="41"/>
      <c r="M31" s="42"/>
      <c r="N31" s="42"/>
    </row>
    <row r="32" spans="1:15">
      <c r="A32" s="24"/>
      <c r="B32" s="24" t="s">
        <v>34</v>
      </c>
      <c r="C32" s="3"/>
      <c r="D32" s="3"/>
      <c r="E32" s="3"/>
      <c r="F32" s="3"/>
      <c r="G32" s="3"/>
      <c r="H32" s="3"/>
      <c r="I32" s="24" t="s">
        <v>67</v>
      </c>
      <c r="J32" s="3"/>
      <c r="K32" s="3"/>
      <c r="L32" s="3"/>
    </row>
    <row r="33" spans="1:15">
      <c r="A33" s="24"/>
      <c r="B33" s="24" t="s">
        <v>35</v>
      </c>
      <c r="C33" s="3"/>
      <c r="D33" s="3"/>
      <c r="E33" s="3"/>
      <c r="F33" s="3"/>
      <c r="G33" s="3"/>
      <c r="H33" s="3"/>
      <c r="I33" s="24" t="s">
        <v>68</v>
      </c>
      <c r="J33" s="3"/>
      <c r="K33" s="3"/>
      <c r="L33" s="3"/>
    </row>
    <row r="34" spans="1:15">
      <c r="A34" s="24"/>
      <c r="B34" s="24" t="s">
        <v>36</v>
      </c>
      <c r="C34" s="3"/>
      <c r="D34" s="3"/>
      <c r="E34" s="3"/>
      <c r="F34" s="3"/>
      <c r="G34" s="3"/>
      <c r="H34" s="3"/>
      <c r="I34" s="24" t="s">
        <v>69</v>
      </c>
      <c r="J34" s="3"/>
      <c r="K34" s="3"/>
      <c r="L34" s="3"/>
    </row>
    <row r="35" spans="1:15">
      <c r="A35" s="43" t="s">
        <v>0</v>
      </c>
      <c r="B35" s="3"/>
      <c r="C35" s="3"/>
      <c r="D35" s="3"/>
      <c r="E35" s="3"/>
      <c r="F35" s="3"/>
      <c r="G35" s="3"/>
      <c r="H35" s="3"/>
      <c r="I35" s="3"/>
      <c r="J35" s="24"/>
      <c r="K35" s="3"/>
      <c r="L35" s="3"/>
      <c r="M35" s="44"/>
      <c r="N35" s="44"/>
      <c r="O35" s="44"/>
    </row>
    <row r="36" spans="1:15">
      <c r="A36" s="3"/>
      <c r="B36" s="3"/>
      <c r="C36" s="3" t="s">
        <v>0</v>
      </c>
      <c r="D36" s="3" t="s">
        <v>0</v>
      </c>
      <c r="E36" s="45" t="s">
        <v>0</v>
      </c>
      <c r="F36" s="3"/>
      <c r="G36" s="3"/>
      <c r="H36" s="3"/>
      <c r="I36" s="3"/>
      <c r="J36" s="3"/>
      <c r="K36" s="3"/>
      <c r="L36" s="3"/>
    </row>
    <row r="37" spans="1:15">
      <c r="C37" s="46" t="s">
        <v>0</v>
      </c>
      <c r="D37" s="46" t="s">
        <v>0</v>
      </c>
      <c r="E37" s="47" t="s">
        <v>0</v>
      </c>
    </row>
    <row r="38" spans="1:15">
      <c r="C38" s="46" t="s">
        <v>0</v>
      </c>
      <c r="D38" s="46" t="s">
        <v>0</v>
      </c>
      <c r="E38" s="4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B25" sqref="B25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3" width="7.6328125" style="78" customWidth="1"/>
    <col min="14" max="14" width="8.6328125" style="78" customWidth="1"/>
    <col min="15" max="15" width="4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  <c r="M3" s="74" t="s">
        <v>0</v>
      </c>
      <c r="N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  <c r="M4" s="74"/>
      <c r="N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  <c r="M5" s="74"/>
      <c r="N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5" ht="17.399999999999999">
      <c r="A8" s="82" t="s">
        <v>4</v>
      </c>
      <c r="B8" s="74" t="s">
        <v>164</v>
      </c>
      <c r="C8" s="74"/>
      <c r="D8" s="74"/>
      <c r="E8" s="74"/>
      <c r="F8" s="74"/>
      <c r="G8" s="82" t="s">
        <v>56</v>
      </c>
      <c r="H8" s="74"/>
      <c r="I8" s="74" t="s">
        <v>167</v>
      </c>
      <c r="J8" s="74"/>
      <c r="K8" s="74"/>
      <c r="L8" s="74"/>
      <c r="M8" s="74"/>
      <c r="N8" s="74"/>
    </row>
    <row r="9" spans="1:15" ht="17.399999999999999">
      <c r="A9" s="83" t="s">
        <v>5</v>
      </c>
      <c r="B9" s="84" t="s">
        <v>165</v>
      </c>
      <c r="C9" s="84"/>
      <c r="D9" s="84"/>
      <c r="E9" s="84"/>
      <c r="F9" s="84"/>
      <c r="G9" s="83" t="s">
        <v>57</v>
      </c>
      <c r="H9" s="84"/>
      <c r="I9" s="84"/>
      <c r="J9" s="84"/>
      <c r="K9" s="123"/>
      <c r="L9" s="84"/>
      <c r="M9" s="83" t="s">
        <v>77</v>
      </c>
      <c r="N9" s="122">
        <v>2021</v>
      </c>
    </row>
    <row r="10" spans="1:15" ht="17.399999999999999">
      <c r="A10" s="83" t="s">
        <v>6</v>
      </c>
      <c r="B10" s="84" t="s">
        <v>166</v>
      </c>
      <c r="C10" s="84"/>
      <c r="D10" s="84"/>
      <c r="E10" s="84"/>
      <c r="F10" s="84"/>
      <c r="G10" s="83" t="s">
        <v>58</v>
      </c>
      <c r="H10" s="84"/>
      <c r="I10" s="84"/>
      <c r="J10" s="84"/>
      <c r="K10" s="91"/>
      <c r="L10" s="84"/>
      <c r="M10" s="84"/>
      <c r="N10" s="8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72" t="s">
        <v>78</v>
      </c>
      <c r="N11" s="72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87"/>
      <c r="N12" s="86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75"/>
      <c r="N13" s="8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90"/>
      <c r="N14" s="89" t="s">
        <v>80</v>
      </c>
      <c r="O14" s="85"/>
    </row>
    <row r="15" spans="1:15">
      <c r="A15" s="89"/>
      <c r="B15" s="89" t="s">
        <v>32</v>
      </c>
      <c r="C15" s="89" t="s">
        <v>40</v>
      </c>
      <c r="D15" s="89" t="s">
        <v>32</v>
      </c>
      <c r="E15" s="89"/>
      <c r="F15" s="89" t="s">
        <v>55</v>
      </c>
      <c r="G15" s="89" t="s">
        <v>60</v>
      </c>
      <c r="H15" s="89" t="s">
        <v>62</v>
      </c>
      <c r="I15" s="88"/>
      <c r="J15" s="89"/>
      <c r="K15" s="89" t="s">
        <v>74</v>
      </c>
      <c r="L15" s="89" t="s">
        <v>76</v>
      </c>
      <c r="M15" s="89" t="s">
        <v>21</v>
      </c>
      <c r="N15" s="89" t="s">
        <v>81</v>
      </c>
      <c r="O15" s="85"/>
    </row>
    <row r="16" spans="1:15">
      <c r="A16" s="71" t="s">
        <v>9</v>
      </c>
      <c r="B16" s="111">
        <v>0</v>
      </c>
      <c r="C16" s="111">
        <v>0</v>
      </c>
      <c r="D16" s="111">
        <v>0</v>
      </c>
      <c r="E16" s="32">
        <f t="shared" ref="E16:E27" si="0">B16+C16-D16</f>
        <v>0</v>
      </c>
      <c r="F16" s="111">
        <v>0</v>
      </c>
      <c r="G16" s="32">
        <f t="shared" ref="G16:G28" si="1">E16-F16-H16-K16</f>
        <v>0</v>
      </c>
      <c r="H16" s="111">
        <v>0</v>
      </c>
      <c r="I16" s="111">
        <v>0</v>
      </c>
      <c r="J16" s="32">
        <f t="shared" ref="J16:J28" si="2">H16-I16-L16</f>
        <v>0</v>
      </c>
      <c r="K16" s="111">
        <v>0</v>
      </c>
      <c r="L16" s="111">
        <v>0</v>
      </c>
      <c r="M16" s="32">
        <f t="shared" ref="M16:M27" si="3">SUM(K16:L16)</f>
        <v>0</v>
      </c>
      <c r="N16" s="71" t="e">
        <f t="shared" ref="N16:N28" si="4">ROUND(+M16/$K$9,3)</f>
        <v>#DIV/0!</v>
      </c>
      <c r="O16" s="85"/>
    </row>
    <row r="17" spans="1:15">
      <c r="A17" s="71" t="s">
        <v>10</v>
      </c>
      <c r="B17" s="111">
        <v>0</v>
      </c>
      <c r="C17" s="111">
        <v>0</v>
      </c>
      <c r="D17" s="111">
        <v>0</v>
      </c>
      <c r="E17" s="32">
        <f t="shared" si="0"/>
        <v>0</v>
      </c>
      <c r="F17" s="111">
        <v>0</v>
      </c>
      <c r="G17" s="32">
        <f t="shared" si="1"/>
        <v>0</v>
      </c>
      <c r="H17" s="111">
        <v>0</v>
      </c>
      <c r="I17" s="111">
        <v>0</v>
      </c>
      <c r="J17" s="32">
        <f t="shared" si="2"/>
        <v>0</v>
      </c>
      <c r="K17" s="111">
        <v>0</v>
      </c>
      <c r="L17" s="111">
        <v>0</v>
      </c>
      <c r="M17" s="32">
        <f t="shared" si="3"/>
        <v>0</v>
      </c>
      <c r="N17" s="71" t="e">
        <f t="shared" si="4"/>
        <v>#DIV/0!</v>
      </c>
      <c r="O17" s="85"/>
    </row>
    <row r="18" spans="1:15">
      <c r="A18" s="71" t="s">
        <v>11</v>
      </c>
      <c r="B18" s="111">
        <v>0</v>
      </c>
      <c r="C18" s="111">
        <v>0</v>
      </c>
      <c r="D18" s="111">
        <v>0</v>
      </c>
      <c r="E18" s="32">
        <f t="shared" si="0"/>
        <v>0</v>
      </c>
      <c r="F18" s="111">
        <v>0</v>
      </c>
      <c r="G18" s="32">
        <f t="shared" si="1"/>
        <v>0</v>
      </c>
      <c r="H18" s="111">
        <v>0</v>
      </c>
      <c r="I18" s="111">
        <v>0</v>
      </c>
      <c r="J18" s="32">
        <f t="shared" si="2"/>
        <v>0</v>
      </c>
      <c r="K18" s="111">
        <v>0</v>
      </c>
      <c r="L18" s="111">
        <v>0</v>
      </c>
      <c r="M18" s="32">
        <f t="shared" si="3"/>
        <v>0</v>
      </c>
      <c r="N18" s="71" t="e">
        <f t="shared" si="4"/>
        <v>#DIV/0!</v>
      </c>
      <c r="O18" s="85"/>
    </row>
    <row r="19" spans="1:15">
      <c r="A19" s="71" t="s">
        <v>12</v>
      </c>
      <c r="B19" s="111">
        <v>0</v>
      </c>
      <c r="C19" s="111">
        <v>0</v>
      </c>
      <c r="D19" s="111">
        <v>0</v>
      </c>
      <c r="E19" s="32">
        <f t="shared" si="0"/>
        <v>0</v>
      </c>
      <c r="F19" s="111">
        <v>0</v>
      </c>
      <c r="G19" s="32">
        <f t="shared" si="1"/>
        <v>0</v>
      </c>
      <c r="H19" s="111">
        <v>0</v>
      </c>
      <c r="I19" s="111">
        <v>0</v>
      </c>
      <c r="J19" s="32">
        <f t="shared" si="2"/>
        <v>0</v>
      </c>
      <c r="K19" s="111">
        <v>0</v>
      </c>
      <c r="L19" s="111">
        <v>0</v>
      </c>
      <c r="M19" s="32">
        <f t="shared" si="3"/>
        <v>0</v>
      </c>
      <c r="N19" s="71" t="e">
        <f t="shared" si="4"/>
        <v>#DIV/0!</v>
      </c>
      <c r="O19" s="85"/>
    </row>
    <row r="20" spans="1:15">
      <c r="A20" s="71" t="s">
        <v>13</v>
      </c>
      <c r="B20" s="111">
        <v>0</v>
      </c>
      <c r="C20" s="111">
        <v>0</v>
      </c>
      <c r="D20" s="111">
        <v>0</v>
      </c>
      <c r="E20" s="32">
        <f t="shared" si="0"/>
        <v>0</v>
      </c>
      <c r="F20" s="111">
        <v>0</v>
      </c>
      <c r="G20" s="32">
        <f t="shared" si="1"/>
        <v>0</v>
      </c>
      <c r="H20" s="111">
        <v>0</v>
      </c>
      <c r="I20" s="111">
        <v>0</v>
      </c>
      <c r="J20" s="32">
        <f t="shared" si="2"/>
        <v>0</v>
      </c>
      <c r="K20" s="111">
        <v>0</v>
      </c>
      <c r="L20" s="111">
        <v>0</v>
      </c>
      <c r="M20" s="32">
        <f t="shared" si="3"/>
        <v>0</v>
      </c>
      <c r="N20" s="71" t="e">
        <f t="shared" si="4"/>
        <v>#DIV/0!</v>
      </c>
      <c r="O20" s="85"/>
    </row>
    <row r="21" spans="1:15">
      <c r="A21" s="71" t="s">
        <v>14</v>
      </c>
      <c r="B21" s="111">
        <v>799</v>
      </c>
      <c r="C21" s="111">
        <v>0</v>
      </c>
      <c r="D21" s="111">
        <v>0</v>
      </c>
      <c r="E21" s="32">
        <f t="shared" si="0"/>
        <v>799</v>
      </c>
      <c r="F21" s="111">
        <v>0</v>
      </c>
      <c r="G21" s="32">
        <f t="shared" si="1"/>
        <v>799</v>
      </c>
      <c r="H21" s="111">
        <v>0</v>
      </c>
      <c r="I21" s="111">
        <v>0</v>
      </c>
      <c r="J21" s="32">
        <f t="shared" si="2"/>
        <v>0</v>
      </c>
      <c r="K21" s="111">
        <v>0</v>
      </c>
      <c r="L21" s="111">
        <v>0</v>
      </c>
      <c r="M21" s="32">
        <f t="shared" si="3"/>
        <v>0</v>
      </c>
      <c r="N21" s="71" t="e">
        <f t="shared" si="4"/>
        <v>#DIV/0!</v>
      </c>
      <c r="O21" s="85"/>
    </row>
    <row r="22" spans="1:15">
      <c r="A22" s="71" t="s">
        <v>15</v>
      </c>
      <c r="B22" s="111">
        <v>7545</v>
      </c>
      <c r="C22" s="111">
        <v>0</v>
      </c>
      <c r="D22" s="111">
        <v>0</v>
      </c>
      <c r="E22" s="32">
        <f t="shared" si="0"/>
        <v>7545</v>
      </c>
      <c r="F22" s="213">
        <v>0</v>
      </c>
      <c r="G22" s="32">
        <f t="shared" si="1"/>
        <v>7545</v>
      </c>
      <c r="H22" s="214">
        <v>0</v>
      </c>
      <c r="I22" s="215">
        <v>0</v>
      </c>
      <c r="J22" s="32">
        <f t="shared" si="2"/>
        <v>0</v>
      </c>
      <c r="K22" s="216">
        <v>0</v>
      </c>
      <c r="L22" s="217">
        <v>0</v>
      </c>
      <c r="M22" s="32">
        <f t="shared" si="3"/>
        <v>0</v>
      </c>
      <c r="N22" s="71" t="e">
        <f t="shared" si="4"/>
        <v>#DIV/0!</v>
      </c>
      <c r="O22" s="85"/>
    </row>
    <row r="23" spans="1:15">
      <c r="A23" s="71" t="s">
        <v>16</v>
      </c>
      <c r="B23" s="111">
        <v>6241</v>
      </c>
      <c r="C23" s="111">
        <v>0</v>
      </c>
      <c r="D23" s="111">
        <v>0</v>
      </c>
      <c r="E23" s="32">
        <f t="shared" si="0"/>
        <v>6241</v>
      </c>
      <c r="F23" s="213">
        <v>0</v>
      </c>
      <c r="G23" s="32">
        <f t="shared" si="1"/>
        <v>6241</v>
      </c>
      <c r="H23" s="214">
        <v>0</v>
      </c>
      <c r="I23" s="215">
        <v>0</v>
      </c>
      <c r="J23" s="32">
        <f t="shared" si="2"/>
        <v>0</v>
      </c>
      <c r="K23" s="216">
        <v>0</v>
      </c>
      <c r="L23" s="217">
        <v>0</v>
      </c>
      <c r="M23" s="32">
        <f t="shared" si="3"/>
        <v>0</v>
      </c>
      <c r="N23" s="71" t="e">
        <f t="shared" si="4"/>
        <v>#DIV/0!</v>
      </c>
      <c r="O23" s="85"/>
    </row>
    <row r="24" spans="1:15">
      <c r="A24" s="71" t="s">
        <v>17</v>
      </c>
      <c r="B24" s="111">
        <v>341</v>
      </c>
      <c r="C24" s="111">
        <v>0</v>
      </c>
      <c r="D24" s="111">
        <v>0</v>
      </c>
      <c r="E24" s="32">
        <f t="shared" si="0"/>
        <v>341</v>
      </c>
      <c r="F24" s="213">
        <v>0</v>
      </c>
      <c r="G24" s="32">
        <f t="shared" si="1"/>
        <v>341</v>
      </c>
      <c r="H24" s="214">
        <v>0</v>
      </c>
      <c r="I24" s="215">
        <v>0</v>
      </c>
      <c r="J24" s="32">
        <f t="shared" si="2"/>
        <v>0</v>
      </c>
      <c r="K24" s="216">
        <v>0</v>
      </c>
      <c r="L24" s="217">
        <v>0</v>
      </c>
      <c r="M24" s="32">
        <f t="shared" si="3"/>
        <v>0</v>
      </c>
      <c r="N24" s="71" t="e">
        <f t="shared" si="4"/>
        <v>#DIV/0!</v>
      </c>
      <c r="O24" s="85"/>
    </row>
    <row r="25" spans="1:15">
      <c r="A25" s="71" t="s">
        <v>18</v>
      </c>
      <c r="B25" s="111">
        <v>0</v>
      </c>
      <c r="C25" s="111">
        <v>0</v>
      </c>
      <c r="D25" s="111">
        <v>0</v>
      </c>
      <c r="E25" s="32">
        <f t="shared" si="0"/>
        <v>0</v>
      </c>
      <c r="F25" s="111">
        <v>0</v>
      </c>
      <c r="G25" s="32">
        <f t="shared" si="1"/>
        <v>0</v>
      </c>
      <c r="H25" s="111">
        <v>0</v>
      </c>
      <c r="I25" s="111">
        <v>0</v>
      </c>
      <c r="J25" s="32">
        <f t="shared" si="2"/>
        <v>0</v>
      </c>
      <c r="K25" s="111">
        <v>0</v>
      </c>
      <c r="L25" s="111">
        <v>0</v>
      </c>
      <c r="M25" s="32">
        <f t="shared" si="3"/>
        <v>0</v>
      </c>
      <c r="N25" s="71" t="e">
        <f t="shared" si="4"/>
        <v>#DIV/0!</v>
      </c>
      <c r="O25" s="85"/>
    </row>
    <row r="26" spans="1:15">
      <c r="A26" s="71" t="s">
        <v>19</v>
      </c>
      <c r="B26" s="111">
        <v>0</v>
      </c>
      <c r="C26" s="111">
        <v>0</v>
      </c>
      <c r="D26" s="111">
        <v>0</v>
      </c>
      <c r="E26" s="32">
        <f t="shared" si="0"/>
        <v>0</v>
      </c>
      <c r="F26" s="111">
        <v>0</v>
      </c>
      <c r="G26" s="32">
        <f t="shared" si="1"/>
        <v>0</v>
      </c>
      <c r="H26" s="111">
        <v>0</v>
      </c>
      <c r="I26" s="111">
        <v>0</v>
      </c>
      <c r="J26" s="32">
        <f t="shared" si="2"/>
        <v>0</v>
      </c>
      <c r="K26" s="111">
        <v>0</v>
      </c>
      <c r="L26" s="111">
        <v>0</v>
      </c>
      <c r="M26" s="32">
        <f t="shared" si="3"/>
        <v>0</v>
      </c>
      <c r="N26" s="71" t="e">
        <f t="shared" si="4"/>
        <v>#DIV/0!</v>
      </c>
      <c r="O26" s="85"/>
    </row>
    <row r="27" spans="1:15">
      <c r="A27" s="71" t="s">
        <v>20</v>
      </c>
      <c r="B27" s="111">
        <v>0</v>
      </c>
      <c r="C27" s="111">
        <v>0</v>
      </c>
      <c r="D27" s="111">
        <v>0</v>
      </c>
      <c r="E27" s="32">
        <f t="shared" si="0"/>
        <v>0</v>
      </c>
      <c r="F27" s="111">
        <v>0</v>
      </c>
      <c r="G27" s="32">
        <f t="shared" si="1"/>
        <v>0</v>
      </c>
      <c r="H27" s="111">
        <v>0</v>
      </c>
      <c r="I27" s="111">
        <v>0</v>
      </c>
      <c r="J27" s="32">
        <f t="shared" si="2"/>
        <v>0</v>
      </c>
      <c r="K27" s="111">
        <v>0</v>
      </c>
      <c r="L27" s="111">
        <v>0</v>
      </c>
      <c r="M27" s="32">
        <f t="shared" si="3"/>
        <v>0</v>
      </c>
      <c r="N27" s="71" t="e">
        <f t="shared" si="4"/>
        <v>#DIV/0!</v>
      </c>
      <c r="O27" s="85"/>
    </row>
    <row r="28" spans="1:15" ht="15.6" thickBot="1">
      <c r="A28" s="71" t="s">
        <v>21</v>
      </c>
      <c r="B28" s="177">
        <f>SUM(B16:B27)</f>
        <v>14926</v>
      </c>
      <c r="C28" s="177">
        <f>SUM(C16:C27)</f>
        <v>0</v>
      </c>
      <c r="D28" s="177">
        <f>SUM(D16:D27)</f>
        <v>0</v>
      </c>
      <c r="E28" s="177">
        <f>SUM(E16:E27)</f>
        <v>14926</v>
      </c>
      <c r="F28" s="177">
        <f>SUM(F16:F27)</f>
        <v>0</v>
      </c>
      <c r="G28" s="177">
        <f t="shared" si="1"/>
        <v>14926</v>
      </c>
      <c r="H28" s="177">
        <f>SUM(H16:H27)</f>
        <v>0</v>
      </c>
      <c r="I28" s="177">
        <f>SUM(I16:I27)</f>
        <v>0</v>
      </c>
      <c r="J28" s="177">
        <f t="shared" si="2"/>
        <v>0</v>
      </c>
      <c r="K28" s="177">
        <f>SUM(K16:K27)</f>
        <v>0</v>
      </c>
      <c r="L28" s="177">
        <f>SUM(L16:L27)</f>
        <v>0</v>
      </c>
      <c r="M28" s="177">
        <f>SUM(M16:M27)</f>
        <v>0</v>
      </c>
      <c r="N28" s="178" t="e">
        <f t="shared" si="4"/>
        <v>#DIV/0!</v>
      </c>
      <c r="O28" s="85"/>
    </row>
    <row r="29" spans="1:15" ht="15.6" thickTop="1">
      <c r="A29" s="72" t="s">
        <v>110</v>
      </c>
      <c r="B29" s="88" t="s">
        <v>0</v>
      </c>
      <c r="C29" s="88" t="s">
        <v>0</v>
      </c>
      <c r="D29" s="88" t="s">
        <v>0</v>
      </c>
      <c r="E29" s="88" t="e">
        <f t="shared" ref="E29:M29" si="5">ROUND(+E28/$K$9,2)</f>
        <v>#DIV/0!</v>
      </c>
      <c r="F29" s="88" t="e">
        <f t="shared" si="5"/>
        <v>#DIV/0!</v>
      </c>
      <c r="G29" s="88" t="e">
        <f t="shared" si="5"/>
        <v>#DIV/0!</v>
      </c>
      <c r="H29" s="88" t="e">
        <f t="shared" si="5"/>
        <v>#DIV/0!</v>
      </c>
      <c r="I29" s="88" t="e">
        <f t="shared" si="5"/>
        <v>#DIV/0!</v>
      </c>
      <c r="J29" s="88" t="e">
        <f t="shared" si="5"/>
        <v>#DIV/0!</v>
      </c>
      <c r="K29" s="88" t="e">
        <f t="shared" si="5"/>
        <v>#DIV/0!</v>
      </c>
      <c r="L29" s="88" t="e">
        <f t="shared" si="5"/>
        <v>#DIV/0!</v>
      </c>
      <c r="M29" s="88" t="e">
        <f t="shared" si="5"/>
        <v>#DIV/0!</v>
      </c>
      <c r="N29" s="88"/>
      <c r="O29" s="85"/>
    </row>
    <row r="30" spans="1:15">
      <c r="A30" s="71" t="s">
        <v>23</v>
      </c>
      <c r="B30" s="71" t="s">
        <v>0</v>
      </c>
      <c r="C30" s="71" t="s">
        <v>0</v>
      </c>
      <c r="D30" s="71" t="s">
        <v>0</v>
      </c>
      <c r="E30" s="71">
        <f t="shared" ref="E30:M30" si="6">E28/$E$28*100</f>
        <v>100</v>
      </c>
      <c r="F30" s="71">
        <f t="shared" si="6"/>
        <v>0</v>
      </c>
      <c r="G30" s="39">
        <f t="shared" si="6"/>
        <v>100</v>
      </c>
      <c r="H30" s="39">
        <f t="shared" si="6"/>
        <v>0</v>
      </c>
      <c r="I30" s="39">
        <f t="shared" si="6"/>
        <v>0</v>
      </c>
      <c r="J30" s="39">
        <f t="shared" si="6"/>
        <v>0</v>
      </c>
      <c r="K30" s="39">
        <f t="shared" si="6"/>
        <v>0</v>
      </c>
      <c r="L30" s="39">
        <f t="shared" si="6"/>
        <v>0</v>
      </c>
      <c r="M30" s="39">
        <f t="shared" si="6"/>
        <v>0</v>
      </c>
      <c r="N30" s="71"/>
      <c r="O30" s="85"/>
    </row>
    <row r="31" spans="1: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</row>
    <row r="32" spans="1:15">
      <c r="A32" s="75" t="s">
        <v>24</v>
      </c>
      <c r="B32" s="75" t="s">
        <v>33</v>
      </c>
      <c r="C32" s="74"/>
      <c r="D32" s="74"/>
      <c r="E32" s="74"/>
      <c r="F32" s="74"/>
      <c r="G32" s="74"/>
      <c r="H32" s="74"/>
      <c r="I32" s="75" t="s">
        <v>66</v>
      </c>
      <c r="J32" s="74"/>
      <c r="K32" s="74"/>
      <c r="L32" s="74"/>
      <c r="M32" s="74"/>
      <c r="N32" s="74"/>
    </row>
    <row r="33" spans="1:15">
      <c r="A33" s="75"/>
      <c r="B33" s="75" t="s">
        <v>34</v>
      </c>
      <c r="C33" s="74"/>
      <c r="D33" s="74"/>
      <c r="E33" s="74"/>
      <c r="F33" s="74"/>
      <c r="G33" s="74"/>
      <c r="H33" s="74"/>
      <c r="I33" s="75" t="s">
        <v>67</v>
      </c>
      <c r="J33" s="74"/>
      <c r="K33" s="74"/>
      <c r="L33" s="74"/>
      <c r="M33" s="74"/>
      <c r="N33" s="74"/>
    </row>
    <row r="34" spans="1:15">
      <c r="A34" s="75"/>
      <c r="B34" s="75" t="s">
        <v>35</v>
      </c>
      <c r="C34" s="74"/>
      <c r="D34" s="74"/>
      <c r="E34" s="74"/>
      <c r="F34" s="74"/>
      <c r="G34" s="74"/>
      <c r="H34" s="74"/>
      <c r="I34" s="75" t="s">
        <v>68</v>
      </c>
      <c r="J34" s="74"/>
      <c r="K34" s="74"/>
      <c r="L34" s="74"/>
      <c r="M34" s="74"/>
      <c r="N34" s="74"/>
    </row>
    <row r="35" spans="1:15">
      <c r="A35" s="75"/>
      <c r="B35" s="75" t="s">
        <v>36</v>
      </c>
      <c r="C35" s="74"/>
      <c r="D35" s="74"/>
      <c r="E35" s="74"/>
      <c r="F35" s="74"/>
      <c r="G35" s="74"/>
      <c r="H35" s="74"/>
      <c r="I35" s="75" t="s">
        <v>69</v>
      </c>
      <c r="J35" s="74"/>
      <c r="K35" s="74"/>
      <c r="L35" s="74"/>
      <c r="M35" s="74"/>
      <c r="N35" s="74"/>
    </row>
    <row r="36" spans="1:15">
      <c r="A36" s="76"/>
      <c r="B36" s="74"/>
      <c r="C36" s="74" t="s">
        <v>0</v>
      </c>
      <c r="D36" s="74" t="s">
        <v>0</v>
      </c>
      <c r="E36" s="74" t="s">
        <v>0</v>
      </c>
      <c r="F36" s="74"/>
      <c r="G36" s="74"/>
      <c r="H36" s="74"/>
      <c r="I36" s="75"/>
      <c r="J36" s="74"/>
      <c r="K36" s="74"/>
      <c r="L36" s="74"/>
      <c r="M36" s="74"/>
      <c r="N36" s="74"/>
      <c r="O36" s="77"/>
    </row>
    <row r="37" spans="1:15">
      <c r="A37" s="74"/>
      <c r="B37" s="74"/>
      <c r="C37" s="74" t="s">
        <v>0</v>
      </c>
      <c r="D37" s="74" t="s">
        <v>0</v>
      </c>
      <c r="E37" s="74" t="s">
        <v>0</v>
      </c>
      <c r="F37" s="74"/>
      <c r="G37" s="74"/>
      <c r="H37" s="74"/>
      <c r="I37" s="74"/>
      <c r="J37" s="74"/>
      <c r="K37" s="74"/>
      <c r="L37" s="74"/>
      <c r="M37" s="74"/>
      <c r="N37" s="74"/>
    </row>
    <row r="38" spans="1: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21"/>
  <sheetViews>
    <sheetView showOutlineSymbols="0" zoomScale="87" zoomScaleNormal="87" workbookViewId="0">
      <selection activeCell="T23" sqref="T23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7.399999999999999">
      <c r="A2" s="4" t="s">
        <v>1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7.399999999999999">
      <c r="A7" s="8" t="s">
        <v>4</v>
      </c>
      <c r="B7" s="135" t="s">
        <v>184</v>
      </c>
      <c r="C7" s="2"/>
      <c r="D7" s="2"/>
      <c r="E7" s="135" t="s">
        <v>0</v>
      </c>
      <c r="F7" s="2"/>
      <c r="G7" s="8" t="s">
        <v>56</v>
      </c>
      <c r="H7" s="2"/>
      <c r="I7" s="2" t="s">
        <v>103</v>
      </c>
      <c r="J7" s="2"/>
      <c r="K7" s="2"/>
      <c r="L7" s="2"/>
      <c r="M7" s="2"/>
      <c r="N7" s="2"/>
    </row>
    <row r="8" spans="1:15" ht="17.399999999999999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52" t="s">
        <v>0</v>
      </c>
      <c r="L8" s="11"/>
      <c r="M8" s="10" t="s">
        <v>77</v>
      </c>
      <c r="N8" s="120">
        <v>2020</v>
      </c>
    </row>
    <row r="9" spans="1:15" ht="17.399999999999999">
      <c r="A9" s="10" t="s">
        <v>6</v>
      </c>
      <c r="B9" s="11" t="s">
        <v>102</v>
      </c>
      <c r="C9" s="11"/>
      <c r="D9" s="11"/>
      <c r="E9" s="11"/>
      <c r="F9" s="11"/>
      <c r="G9" s="10" t="s">
        <v>58</v>
      </c>
      <c r="H9" s="11"/>
      <c r="I9" s="11"/>
      <c r="J9" s="11"/>
      <c r="K9" s="11"/>
      <c r="L9" s="11"/>
      <c r="M9" s="11"/>
      <c r="N9" s="11"/>
    </row>
    <row r="10" spans="1:15">
      <c r="A10" s="15" t="s">
        <v>7</v>
      </c>
      <c r="B10" s="15" t="s">
        <v>28</v>
      </c>
      <c r="C10" s="15" t="s">
        <v>37</v>
      </c>
      <c r="D10" s="15" t="s">
        <v>42</v>
      </c>
      <c r="E10" s="15" t="s">
        <v>46</v>
      </c>
      <c r="F10" s="15" t="s">
        <v>52</v>
      </c>
      <c r="G10" s="15" t="s">
        <v>59</v>
      </c>
      <c r="H10" s="15" t="s">
        <v>61</v>
      </c>
      <c r="I10" s="15" t="s">
        <v>64</v>
      </c>
      <c r="J10" s="15" t="s">
        <v>70</v>
      </c>
      <c r="K10" s="15" t="s">
        <v>71</v>
      </c>
      <c r="L10" s="15" t="s">
        <v>75</v>
      </c>
      <c r="M10" s="15" t="s">
        <v>78</v>
      </c>
      <c r="N10" s="15" t="s">
        <v>79</v>
      </c>
      <c r="O10" s="17"/>
    </row>
    <row r="11" spans="1:15">
      <c r="A11" s="15"/>
      <c r="B11" s="18" t="s">
        <v>29</v>
      </c>
      <c r="C11" s="18" t="s">
        <v>38</v>
      </c>
      <c r="D11" s="18" t="s">
        <v>43</v>
      </c>
      <c r="E11" s="15"/>
      <c r="F11" s="15"/>
      <c r="G11" s="15"/>
      <c r="H11" s="15"/>
      <c r="I11" s="15"/>
      <c r="J11" s="15"/>
      <c r="K11" s="18" t="s">
        <v>72</v>
      </c>
      <c r="L11" s="19"/>
      <c r="M11" s="19"/>
      <c r="N11" s="18"/>
      <c r="O11" s="17"/>
    </row>
    <row r="12" spans="1:15">
      <c r="A12" s="23" t="s">
        <v>8</v>
      </c>
      <c r="B12" s="23" t="s">
        <v>30</v>
      </c>
      <c r="C12" s="23" t="s">
        <v>30</v>
      </c>
      <c r="D12" s="23" t="s">
        <v>44</v>
      </c>
      <c r="E12" s="23" t="s">
        <v>47</v>
      </c>
      <c r="F12" s="23" t="s">
        <v>53</v>
      </c>
      <c r="G12" s="23" t="s">
        <v>53</v>
      </c>
      <c r="H12" s="23" t="s">
        <v>43</v>
      </c>
      <c r="I12" s="23" t="s">
        <v>65</v>
      </c>
      <c r="J12" s="23" t="s">
        <v>65</v>
      </c>
      <c r="K12" s="30"/>
      <c r="L12" s="30"/>
      <c r="M12" s="30"/>
      <c r="N12" s="49" t="s">
        <v>85</v>
      </c>
      <c r="O12" s="17"/>
    </row>
    <row r="13" spans="1:15">
      <c r="A13" s="23"/>
      <c r="B13" s="23" t="s">
        <v>104</v>
      </c>
      <c r="C13" s="23" t="s">
        <v>106</v>
      </c>
      <c r="D13" s="23" t="s">
        <v>108</v>
      </c>
      <c r="E13" s="23" t="s">
        <v>48</v>
      </c>
      <c r="F13" s="23" t="s">
        <v>54</v>
      </c>
      <c r="G13" s="23" t="s">
        <v>54</v>
      </c>
      <c r="H13" s="23" t="s">
        <v>44</v>
      </c>
      <c r="I13" s="23" t="s">
        <v>55</v>
      </c>
      <c r="J13" s="23" t="s">
        <v>60</v>
      </c>
      <c r="K13" s="23" t="s">
        <v>73</v>
      </c>
      <c r="L13" s="23" t="s">
        <v>30</v>
      </c>
      <c r="M13" s="23"/>
      <c r="N13" s="23" t="s">
        <v>80</v>
      </c>
      <c r="O13" s="17"/>
    </row>
    <row r="14" spans="1:15">
      <c r="A14" s="22"/>
      <c r="B14" s="23" t="s">
        <v>105</v>
      </c>
      <c r="C14" s="23" t="s">
        <v>107</v>
      </c>
      <c r="D14" s="23" t="s">
        <v>109</v>
      </c>
      <c r="E14" s="22"/>
      <c r="F14" s="23" t="s">
        <v>55</v>
      </c>
      <c r="G14" s="23" t="s">
        <v>60</v>
      </c>
      <c r="H14" s="23" t="s">
        <v>62</v>
      </c>
      <c r="I14" s="22"/>
      <c r="J14" s="22"/>
      <c r="K14" s="23" t="s">
        <v>74</v>
      </c>
      <c r="L14" s="23" t="s">
        <v>76</v>
      </c>
      <c r="M14" s="23" t="s">
        <v>21</v>
      </c>
      <c r="N14" s="23" t="s">
        <v>81</v>
      </c>
      <c r="O14" s="17"/>
    </row>
    <row r="15" spans="1:1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</row>
    <row r="21" spans="1:14" ht="22.8">
      <c r="A21" s="59" t="s">
        <v>188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7"/>
  <sheetViews>
    <sheetView showOutlineSymbols="0" zoomScale="87" zoomScaleNormal="87" workbookViewId="0">
      <selection activeCell="S13" sqref="S13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4" width="7.6328125" style="78" customWidth="1"/>
    <col min="15" max="15" width="3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7.399999999999999">
      <c r="A8" s="82" t="s">
        <v>4</v>
      </c>
      <c r="B8" s="175" t="s">
        <v>162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11059</v>
      </c>
      <c r="L9" s="198" t="s">
        <v>0</v>
      </c>
      <c r="M9" s="93" t="s">
        <v>77</v>
      </c>
      <c r="N9" s="126">
        <v>2021</v>
      </c>
    </row>
    <row r="10" spans="1:15" ht="18" thickBot="1">
      <c r="A10" s="83" t="s">
        <v>6</v>
      </c>
      <c r="B10" s="176" t="s">
        <v>163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2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6" thickTop="1">
      <c r="A12" s="86"/>
      <c r="B12" s="86" t="s">
        <v>29</v>
      </c>
      <c r="C12" s="86" t="s">
        <v>38</v>
      </c>
      <c r="D12" s="86" t="s">
        <v>189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190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6" thickBot="1">
      <c r="A15" s="115"/>
      <c r="B15" s="115" t="s">
        <v>32</v>
      </c>
      <c r="C15" s="115" t="s">
        <v>40</v>
      </c>
      <c r="D15" s="115" t="s">
        <v>191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204">
        <v>0</v>
      </c>
      <c r="C17" s="141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204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204">
        <v>0</v>
      </c>
      <c r="E20" s="142">
        <f t="shared" si="0"/>
        <v>0</v>
      </c>
      <c r="F20" s="110">
        <v>0</v>
      </c>
      <c r="G20" s="142">
        <f t="shared" si="1"/>
        <v>0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2010</v>
      </c>
      <c r="C21" s="141">
        <v>0</v>
      </c>
      <c r="D21" s="221">
        <v>72</v>
      </c>
      <c r="E21" s="142">
        <f t="shared" si="0"/>
        <v>1938</v>
      </c>
      <c r="F21" s="110">
        <v>0</v>
      </c>
      <c r="G21" s="142">
        <f t="shared" si="1"/>
        <v>1261</v>
      </c>
      <c r="H21" s="155">
        <f t="shared" si="2"/>
        <v>354</v>
      </c>
      <c r="I21" s="110">
        <v>0</v>
      </c>
      <c r="J21" s="142">
        <f t="shared" si="3"/>
        <v>0</v>
      </c>
      <c r="K21" s="221">
        <v>323</v>
      </c>
      <c r="L21" s="221">
        <v>354</v>
      </c>
      <c r="M21" s="156">
        <f t="shared" si="4"/>
        <v>677</v>
      </c>
      <c r="N21" s="157">
        <f t="shared" si="5"/>
        <v>6.0999999999999999E-2</v>
      </c>
      <c r="O21" s="17"/>
    </row>
    <row r="22" spans="1:15">
      <c r="A22" s="140" t="s">
        <v>15</v>
      </c>
      <c r="B22" s="110">
        <v>8345</v>
      </c>
      <c r="C22" s="141">
        <v>0</v>
      </c>
      <c r="D22" s="221">
        <v>631</v>
      </c>
      <c r="E22" s="142">
        <f t="shared" si="0"/>
        <v>7714</v>
      </c>
      <c r="F22" s="110">
        <v>0</v>
      </c>
      <c r="G22" s="142">
        <f t="shared" si="1"/>
        <v>4535</v>
      </c>
      <c r="H22" s="155">
        <f t="shared" si="2"/>
        <v>1760</v>
      </c>
      <c r="I22" s="110">
        <v>0</v>
      </c>
      <c r="J22" s="142">
        <f t="shared" si="3"/>
        <v>0</v>
      </c>
      <c r="K22" s="222">
        <v>1419</v>
      </c>
      <c r="L22" s="222">
        <v>1760</v>
      </c>
      <c r="M22" s="156">
        <f t="shared" si="4"/>
        <v>3179</v>
      </c>
      <c r="N22" s="157">
        <f t="shared" si="5"/>
        <v>0.28699999999999998</v>
      </c>
      <c r="O22" s="17"/>
    </row>
    <row r="23" spans="1:15">
      <c r="A23" s="140" t="s">
        <v>16</v>
      </c>
      <c r="B23" s="110">
        <v>7660</v>
      </c>
      <c r="C23" s="141">
        <v>0</v>
      </c>
      <c r="D23" s="222">
        <v>1020</v>
      </c>
      <c r="E23" s="142">
        <f t="shared" si="0"/>
        <v>6640</v>
      </c>
      <c r="F23" s="110">
        <v>0</v>
      </c>
      <c r="G23" s="142">
        <f t="shared" si="1"/>
        <v>2727</v>
      </c>
      <c r="H23" s="155">
        <f t="shared" si="2"/>
        <v>2086</v>
      </c>
      <c r="I23" s="110">
        <v>0</v>
      </c>
      <c r="J23" s="142">
        <f t="shared" si="3"/>
        <v>0</v>
      </c>
      <c r="K23" s="222">
        <v>1827</v>
      </c>
      <c r="L23" s="222">
        <v>2086</v>
      </c>
      <c r="M23" s="156">
        <f t="shared" si="4"/>
        <v>3913</v>
      </c>
      <c r="N23" s="157">
        <f t="shared" si="5"/>
        <v>0.35399999999999998</v>
      </c>
      <c r="O23" s="17"/>
    </row>
    <row r="24" spans="1:15">
      <c r="A24" s="140" t="s">
        <v>17</v>
      </c>
      <c r="B24" s="110">
        <v>639</v>
      </c>
      <c r="C24" s="141">
        <v>0</v>
      </c>
      <c r="D24" s="221">
        <v>100</v>
      </c>
      <c r="E24" s="142">
        <f t="shared" si="0"/>
        <v>539</v>
      </c>
      <c r="F24" s="110">
        <v>0</v>
      </c>
      <c r="G24" s="142">
        <f t="shared" si="1"/>
        <v>539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141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6" thickBot="1">
      <c r="A28" s="140" t="s">
        <v>21</v>
      </c>
      <c r="B28" s="158">
        <f>SUM(B16:B27)</f>
        <v>18654</v>
      </c>
      <c r="C28" s="158">
        <f>SUM(C16:C27)</f>
        <v>0</v>
      </c>
      <c r="D28" s="158">
        <f>SUM(D16:D27)</f>
        <v>1823</v>
      </c>
      <c r="E28" s="158">
        <f>SUM(E16:E27)</f>
        <v>16831</v>
      </c>
      <c r="F28" s="158">
        <f>SUM(F16:F27)</f>
        <v>0</v>
      </c>
      <c r="G28" s="158">
        <f t="shared" si="1"/>
        <v>9062</v>
      </c>
      <c r="H28" s="158">
        <f>SUM(H16:H27)</f>
        <v>4200</v>
      </c>
      <c r="I28" s="158">
        <f>SUM(I16:I27)</f>
        <v>0</v>
      </c>
      <c r="J28" s="158">
        <f t="shared" si="3"/>
        <v>0</v>
      </c>
      <c r="K28" s="158">
        <f>SUM(K16:K27)</f>
        <v>3569</v>
      </c>
      <c r="L28" s="158">
        <f>SUM(L16:L27)</f>
        <v>4200</v>
      </c>
      <c r="M28" s="159">
        <f>SUM(M16:M27)</f>
        <v>7769</v>
      </c>
      <c r="N28" s="160">
        <f t="shared" si="5"/>
        <v>0.70299999999999996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6">ROUND(+E28/$K$9,2)</f>
        <v>1.52</v>
      </c>
      <c r="F29" s="161">
        <f t="shared" si="6"/>
        <v>0</v>
      </c>
      <c r="G29" s="161">
        <f t="shared" si="6"/>
        <v>0.82</v>
      </c>
      <c r="H29" s="161">
        <f t="shared" si="6"/>
        <v>0.38</v>
      </c>
      <c r="I29" s="161">
        <f t="shared" si="6"/>
        <v>0</v>
      </c>
      <c r="J29" s="161">
        <f t="shared" si="6"/>
        <v>0</v>
      </c>
      <c r="K29" s="161">
        <f t="shared" si="6"/>
        <v>0.32</v>
      </c>
      <c r="L29" s="161">
        <f t="shared" si="6"/>
        <v>0.38</v>
      </c>
      <c r="M29" s="162">
        <f t="shared" si="6"/>
        <v>0.7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0</v>
      </c>
      <c r="G30" s="145">
        <f t="shared" si="7"/>
        <v>53.841126492781179</v>
      </c>
      <c r="H30" s="145">
        <f t="shared" si="7"/>
        <v>24.953954013427605</v>
      </c>
      <c r="I30" s="145">
        <f t="shared" si="7"/>
        <v>0</v>
      </c>
      <c r="J30" s="145">
        <f t="shared" si="7"/>
        <v>0</v>
      </c>
      <c r="K30" s="145">
        <f t="shared" si="7"/>
        <v>21.20491949379122</v>
      </c>
      <c r="L30" s="145">
        <f t="shared" si="7"/>
        <v>24.953954013427605</v>
      </c>
      <c r="M30" s="165">
        <f t="shared" si="7"/>
        <v>46.158873507218821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8"/>
  <sheetViews>
    <sheetView showOutlineSymbols="0" topLeftCell="A2" zoomScale="87" zoomScaleNormal="87" workbookViewId="0">
      <selection activeCell="U11" sqref="U11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4" width="7.6328125" style="78" customWidth="1"/>
    <col min="15" max="15" width="3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7.399999999999999">
      <c r="A8" s="82" t="s">
        <v>4</v>
      </c>
      <c r="B8" s="175" t="s">
        <v>86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5080</v>
      </c>
      <c r="L9" s="84"/>
      <c r="M9" s="93" t="s">
        <v>77</v>
      </c>
      <c r="N9" s="126">
        <v>2021</v>
      </c>
    </row>
    <row r="10" spans="1:15" ht="18" thickBot="1">
      <c r="A10" s="83" t="s">
        <v>6</v>
      </c>
      <c r="B10" s="176" t="s">
        <v>87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 ht="16.2" thickTop="1" thickBot="1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 ht="15.6" thickTop="1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6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204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765</v>
      </c>
      <c r="C19" s="204">
        <v>0</v>
      </c>
      <c r="D19" s="141">
        <v>0</v>
      </c>
      <c r="E19" s="142">
        <f t="shared" si="0"/>
        <v>765</v>
      </c>
      <c r="F19" s="221">
        <v>12</v>
      </c>
      <c r="G19" s="142">
        <f t="shared" si="1"/>
        <v>753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2147</v>
      </c>
      <c r="C20" s="204">
        <v>0</v>
      </c>
      <c r="D20" s="141">
        <v>0</v>
      </c>
      <c r="E20" s="142">
        <f t="shared" si="0"/>
        <v>2147</v>
      </c>
      <c r="F20" s="221">
        <v>178</v>
      </c>
      <c r="G20" s="142">
        <f t="shared" si="1"/>
        <v>1969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1779</v>
      </c>
      <c r="C21" s="204">
        <v>2</v>
      </c>
      <c r="D21" s="141">
        <v>0</v>
      </c>
      <c r="E21" s="142">
        <f t="shared" si="0"/>
        <v>1781</v>
      </c>
      <c r="F21" s="221">
        <v>512</v>
      </c>
      <c r="G21" s="142">
        <f t="shared" si="1"/>
        <v>872</v>
      </c>
      <c r="H21" s="155">
        <f t="shared" si="2"/>
        <v>210</v>
      </c>
      <c r="I21" s="110">
        <v>0</v>
      </c>
      <c r="J21" s="142">
        <f t="shared" si="3"/>
        <v>0</v>
      </c>
      <c r="K21" s="221">
        <v>187</v>
      </c>
      <c r="L21" s="221">
        <v>210</v>
      </c>
      <c r="M21" s="156">
        <f t="shared" si="4"/>
        <v>397</v>
      </c>
      <c r="N21" s="157">
        <f t="shared" si="5"/>
        <v>7.8E-2</v>
      </c>
      <c r="O21" s="17"/>
    </row>
    <row r="22" spans="1:15">
      <c r="A22" s="140" t="s">
        <v>15</v>
      </c>
      <c r="B22" s="110">
        <v>1340</v>
      </c>
      <c r="C22" s="204">
        <v>287</v>
      </c>
      <c r="D22" s="141">
        <v>0</v>
      </c>
      <c r="E22" s="142">
        <f t="shared" si="0"/>
        <v>1627</v>
      </c>
      <c r="F22" s="221">
        <v>137</v>
      </c>
      <c r="G22" s="142">
        <f t="shared" si="1"/>
        <v>598</v>
      </c>
      <c r="H22" s="155">
        <f t="shared" si="2"/>
        <v>465</v>
      </c>
      <c r="I22" s="110">
        <v>0</v>
      </c>
      <c r="J22" s="142">
        <f t="shared" si="3"/>
        <v>0</v>
      </c>
      <c r="K22" s="221">
        <v>427</v>
      </c>
      <c r="L22" s="221">
        <v>465</v>
      </c>
      <c r="M22" s="156">
        <f t="shared" si="4"/>
        <v>892</v>
      </c>
      <c r="N22" s="157">
        <f t="shared" si="5"/>
        <v>0.17599999999999999</v>
      </c>
      <c r="O22" s="17"/>
    </row>
    <row r="23" spans="1:15">
      <c r="A23" s="140" t="s">
        <v>16</v>
      </c>
      <c r="B23" s="110">
        <v>1324</v>
      </c>
      <c r="C23" s="204">
        <v>590</v>
      </c>
      <c r="D23" s="141">
        <v>0</v>
      </c>
      <c r="E23" s="142">
        <f t="shared" si="0"/>
        <v>1914</v>
      </c>
      <c r="F23" s="221">
        <v>30</v>
      </c>
      <c r="G23" s="142">
        <f t="shared" si="1"/>
        <v>457</v>
      </c>
      <c r="H23" s="155">
        <f t="shared" si="2"/>
        <v>760</v>
      </c>
      <c r="I23" s="110">
        <v>0</v>
      </c>
      <c r="J23" s="142">
        <f t="shared" si="3"/>
        <v>0</v>
      </c>
      <c r="K23" s="221">
        <v>667</v>
      </c>
      <c r="L23" s="221">
        <v>760</v>
      </c>
      <c r="M23" s="156">
        <f t="shared" si="4"/>
        <v>1427</v>
      </c>
      <c r="N23" s="157">
        <f t="shared" si="5"/>
        <v>0.28100000000000003</v>
      </c>
      <c r="O23" s="17"/>
    </row>
    <row r="24" spans="1:15">
      <c r="A24" s="140" t="s">
        <v>17</v>
      </c>
      <c r="B24" s="110">
        <v>169</v>
      </c>
      <c r="C24" s="204">
        <v>65</v>
      </c>
      <c r="D24" s="141">
        <v>0</v>
      </c>
      <c r="E24" s="142">
        <f t="shared" si="0"/>
        <v>234</v>
      </c>
      <c r="F24" s="221">
        <v>92</v>
      </c>
      <c r="G24" s="142">
        <f t="shared" si="1"/>
        <v>142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204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6" thickBot="1">
      <c r="A28" s="140" t="s">
        <v>21</v>
      </c>
      <c r="B28" s="158">
        <f>SUM(B16:B27)</f>
        <v>7524</v>
      </c>
      <c r="C28" s="158">
        <f>SUM(C16:C27)</f>
        <v>944</v>
      </c>
      <c r="D28" s="158">
        <f>SUM(D16:D27)</f>
        <v>0</v>
      </c>
      <c r="E28" s="158">
        <f>SUM(E16:E27)</f>
        <v>8468</v>
      </c>
      <c r="F28" s="158">
        <f>SUM(F16:F27)</f>
        <v>961</v>
      </c>
      <c r="G28" s="158">
        <f t="shared" si="1"/>
        <v>4791</v>
      </c>
      <c r="H28" s="158">
        <f>SUM(H16:H27)</f>
        <v>1435</v>
      </c>
      <c r="I28" s="158">
        <f>SUM(I16:I27)</f>
        <v>0</v>
      </c>
      <c r="J28" s="158">
        <f t="shared" si="3"/>
        <v>0</v>
      </c>
      <c r="K28" s="158">
        <f>SUM(K16:K27)</f>
        <v>1281</v>
      </c>
      <c r="L28" s="158">
        <f>SUM(L16:L27)</f>
        <v>1435</v>
      </c>
      <c r="M28" s="159">
        <f>SUM(M16:M27)</f>
        <v>2716</v>
      </c>
      <c r="N28" s="160">
        <f t="shared" si="5"/>
        <v>0.53500000000000003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6">ROUND(+E28/$K$9,2)</f>
        <v>1.67</v>
      </c>
      <c r="F29" s="161">
        <f t="shared" si="6"/>
        <v>0.19</v>
      </c>
      <c r="G29" s="161">
        <f t="shared" si="6"/>
        <v>0.94</v>
      </c>
      <c r="H29" s="161">
        <f t="shared" si="6"/>
        <v>0.28000000000000003</v>
      </c>
      <c r="I29" s="161">
        <f t="shared" si="6"/>
        <v>0</v>
      </c>
      <c r="J29" s="161">
        <f t="shared" si="6"/>
        <v>0</v>
      </c>
      <c r="K29" s="161">
        <f t="shared" si="6"/>
        <v>0.25</v>
      </c>
      <c r="L29" s="161">
        <f t="shared" si="6"/>
        <v>0.28000000000000003</v>
      </c>
      <c r="M29" s="162">
        <f t="shared" si="6"/>
        <v>0.53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11.348606518658478</v>
      </c>
      <c r="G30" s="145">
        <f t="shared" si="7"/>
        <v>56.577704298535657</v>
      </c>
      <c r="H30" s="145">
        <f t="shared" si="7"/>
        <v>16.946150212564952</v>
      </c>
      <c r="I30" s="145">
        <f t="shared" si="7"/>
        <v>0</v>
      </c>
      <c r="J30" s="145">
        <f t="shared" si="7"/>
        <v>0</v>
      </c>
      <c r="K30" s="145">
        <f t="shared" si="7"/>
        <v>15.127538970240906</v>
      </c>
      <c r="L30" s="145">
        <f t="shared" si="7"/>
        <v>16.946150212564952</v>
      </c>
      <c r="M30" s="165">
        <f t="shared" si="7"/>
        <v>32.073689182805857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8" spans="1:15" ht="24.6">
      <c r="B38" s="196"/>
      <c r="C38" s="195"/>
      <c r="D38" s="195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9"/>
  <sheetViews>
    <sheetView showOutlineSymbols="0" topLeftCell="A4" zoomScale="87" zoomScaleNormal="87" workbookViewId="0">
      <selection activeCell="T27" sqref="T27"/>
    </sheetView>
  </sheetViews>
  <sheetFormatPr defaultColWidth="9.6328125" defaultRowHeight="15"/>
  <cols>
    <col min="1" max="1" width="15.6328125" style="78" customWidth="1"/>
    <col min="2" max="3" width="7.6328125" style="78" customWidth="1"/>
    <col min="4" max="4" width="8.08984375" style="78" customWidth="1"/>
    <col min="5" max="10" width="7.6328125" style="78" customWidth="1"/>
    <col min="11" max="11" width="8.08984375" style="78" customWidth="1"/>
    <col min="12" max="14" width="7.6328125" style="78" customWidth="1"/>
    <col min="15" max="15" width="3.81640625" style="78" customWidth="1"/>
    <col min="16" max="16384" width="9.6328125" style="78"/>
  </cols>
  <sheetData>
    <row r="1" spans="1:1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</row>
    <row r="2" spans="1:15" ht="15.6">
      <c r="A2" s="79" t="s">
        <v>1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5" ht="17.399999999999999">
      <c r="A3" s="79" t="s">
        <v>2</v>
      </c>
      <c r="B3" s="74"/>
      <c r="C3" s="74"/>
      <c r="D3" s="74"/>
      <c r="E3" s="74"/>
      <c r="F3" s="80" t="s">
        <v>49</v>
      </c>
      <c r="G3" s="74"/>
      <c r="H3" s="74"/>
      <c r="I3" s="74"/>
      <c r="J3" s="74"/>
      <c r="K3" s="74"/>
      <c r="L3" s="74"/>
    </row>
    <row r="4" spans="1:15" ht="17.399999999999999">
      <c r="A4" s="79" t="s">
        <v>3</v>
      </c>
      <c r="B4" s="74"/>
      <c r="C4" s="74"/>
      <c r="D4" s="74"/>
      <c r="E4" s="74"/>
      <c r="F4" s="80" t="s">
        <v>50</v>
      </c>
      <c r="G4" s="74"/>
      <c r="H4" s="74"/>
      <c r="I4" s="74"/>
      <c r="J4" s="74"/>
      <c r="K4" s="74"/>
      <c r="L4" s="74"/>
    </row>
    <row r="5" spans="1:15" ht="17.399999999999999">
      <c r="A5" s="74"/>
      <c r="B5" s="74"/>
      <c r="C5" s="74"/>
      <c r="D5" s="74"/>
      <c r="E5" s="74"/>
      <c r="F5" s="80" t="s">
        <v>51</v>
      </c>
      <c r="G5" s="74"/>
      <c r="H5" s="74"/>
      <c r="I5" s="74"/>
      <c r="J5" s="74"/>
      <c r="K5" s="74"/>
      <c r="L5" s="74"/>
    </row>
    <row r="6" spans="1:15" ht="30">
      <c r="A6" s="74"/>
      <c r="B6" s="74"/>
      <c r="C6" s="74"/>
      <c r="D6" s="81" t="s">
        <v>41</v>
      </c>
      <c r="E6" s="74"/>
      <c r="F6" s="74"/>
      <c r="G6" s="74"/>
      <c r="H6" s="74"/>
      <c r="I6" s="74"/>
      <c r="J6" s="74"/>
      <c r="K6" s="74"/>
      <c r="L6" s="74"/>
    </row>
    <row r="7" spans="1:15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7"/>
      <c r="N7" s="77"/>
    </row>
    <row r="8" spans="1:15" ht="17.399999999999999">
      <c r="A8" s="82" t="s">
        <v>4</v>
      </c>
      <c r="B8" s="74" t="s">
        <v>178</v>
      </c>
      <c r="C8" s="74"/>
      <c r="D8" s="74"/>
      <c r="E8" s="74"/>
      <c r="F8" s="74"/>
      <c r="G8" s="82" t="s">
        <v>56</v>
      </c>
      <c r="H8" s="74"/>
      <c r="I8" s="74" t="s">
        <v>88</v>
      </c>
      <c r="J8" s="74"/>
      <c r="K8" s="74"/>
      <c r="L8" s="74"/>
      <c r="M8" s="92"/>
      <c r="N8" s="92"/>
    </row>
    <row r="9" spans="1:15" ht="17.399999999999999">
      <c r="A9" s="83" t="s">
        <v>5</v>
      </c>
      <c r="B9" s="84" t="s">
        <v>26</v>
      </c>
      <c r="C9" s="84"/>
      <c r="D9" s="84"/>
      <c r="E9" s="84"/>
      <c r="F9" s="84"/>
      <c r="G9" s="83" t="s">
        <v>57</v>
      </c>
      <c r="H9" s="84"/>
      <c r="I9" s="84"/>
      <c r="J9" s="84"/>
      <c r="K9" s="123">
        <v>2629</v>
      </c>
      <c r="L9" s="84"/>
      <c r="M9" s="93" t="s">
        <v>77</v>
      </c>
      <c r="N9" s="126">
        <v>2021</v>
      </c>
    </row>
    <row r="10" spans="1:15" ht="17.399999999999999">
      <c r="A10" s="83" t="s">
        <v>6</v>
      </c>
      <c r="B10" s="84" t="s">
        <v>179</v>
      </c>
      <c r="C10" s="84"/>
      <c r="D10" s="84"/>
      <c r="E10" s="84"/>
      <c r="F10" s="84"/>
      <c r="G10" s="83" t="s">
        <v>58</v>
      </c>
      <c r="H10" s="84"/>
      <c r="I10" s="84"/>
      <c r="J10" s="84"/>
      <c r="K10" s="84"/>
      <c r="L10" s="84"/>
      <c r="M10" s="94"/>
      <c r="N10" s="94"/>
    </row>
    <row r="11" spans="1:15">
      <c r="A11" s="72" t="s">
        <v>7</v>
      </c>
      <c r="B11" s="72" t="s">
        <v>28</v>
      </c>
      <c r="C11" s="72" t="s">
        <v>37</v>
      </c>
      <c r="D11" s="72" t="s">
        <v>42</v>
      </c>
      <c r="E11" s="72" t="s">
        <v>46</v>
      </c>
      <c r="F11" s="72" t="s">
        <v>52</v>
      </c>
      <c r="G11" s="72" t="s">
        <v>59</v>
      </c>
      <c r="H11" s="72" t="s">
        <v>61</v>
      </c>
      <c r="I11" s="72" t="s">
        <v>64</v>
      </c>
      <c r="J11" s="72" t="s">
        <v>70</v>
      </c>
      <c r="K11" s="72" t="s">
        <v>71</v>
      </c>
      <c r="L11" s="72" t="s">
        <v>75</v>
      </c>
      <c r="M11" s="95" t="s">
        <v>78</v>
      </c>
      <c r="N11" s="95" t="s">
        <v>79</v>
      </c>
      <c r="O11" s="85"/>
    </row>
    <row r="12" spans="1:15">
      <c r="A12" s="86"/>
      <c r="B12" s="86" t="s">
        <v>29</v>
      </c>
      <c r="C12" s="86" t="s">
        <v>38</v>
      </c>
      <c r="D12" s="86" t="s">
        <v>43</v>
      </c>
      <c r="E12" s="86"/>
      <c r="F12" s="86"/>
      <c r="G12" s="86"/>
      <c r="H12" s="86"/>
      <c r="I12" s="86"/>
      <c r="J12" s="86"/>
      <c r="K12" s="86"/>
      <c r="L12" s="87"/>
      <c r="M12" s="96"/>
      <c r="N12" s="97"/>
      <c r="O12" s="85"/>
    </row>
    <row r="13" spans="1:15">
      <c r="A13" s="88"/>
      <c r="B13" s="89" t="s">
        <v>30</v>
      </c>
      <c r="C13" s="89" t="s">
        <v>30</v>
      </c>
      <c r="D13" s="89" t="s">
        <v>44</v>
      </c>
      <c r="E13" s="89" t="s">
        <v>47</v>
      </c>
      <c r="F13" s="89" t="s">
        <v>53</v>
      </c>
      <c r="G13" s="89" t="s">
        <v>53</v>
      </c>
      <c r="H13" s="89" t="s">
        <v>43</v>
      </c>
      <c r="I13" s="89" t="s">
        <v>65</v>
      </c>
      <c r="J13" s="89" t="s">
        <v>65</v>
      </c>
      <c r="K13" s="89" t="s">
        <v>72</v>
      </c>
      <c r="L13" s="75"/>
      <c r="M13" s="98"/>
      <c r="N13" s="99" t="s">
        <v>85</v>
      </c>
      <c r="O13" s="85"/>
    </row>
    <row r="14" spans="1:15">
      <c r="A14" s="89" t="s">
        <v>8</v>
      </c>
      <c r="B14" s="89" t="s">
        <v>31</v>
      </c>
      <c r="C14" s="89" t="s">
        <v>39</v>
      </c>
      <c r="D14" s="89" t="s">
        <v>45</v>
      </c>
      <c r="E14" s="89" t="s">
        <v>48</v>
      </c>
      <c r="F14" s="89" t="s">
        <v>54</v>
      </c>
      <c r="G14" s="89" t="s">
        <v>54</v>
      </c>
      <c r="H14" s="89" t="s">
        <v>44</v>
      </c>
      <c r="I14" s="89" t="s">
        <v>55</v>
      </c>
      <c r="J14" s="89" t="s">
        <v>60</v>
      </c>
      <c r="K14" s="90" t="s">
        <v>73</v>
      </c>
      <c r="L14" s="90" t="s">
        <v>30</v>
      </c>
      <c r="M14" s="100"/>
      <c r="N14" s="101" t="s">
        <v>80</v>
      </c>
      <c r="O14" s="85"/>
    </row>
    <row r="15" spans="1:15" ht="15.6" thickBot="1">
      <c r="A15" s="115"/>
      <c r="B15" s="115" t="s">
        <v>32</v>
      </c>
      <c r="C15" s="115" t="s">
        <v>40</v>
      </c>
      <c r="D15" s="115" t="s">
        <v>32</v>
      </c>
      <c r="E15" s="115"/>
      <c r="F15" s="115" t="s">
        <v>55</v>
      </c>
      <c r="G15" s="115" t="s">
        <v>60</v>
      </c>
      <c r="H15" s="115" t="s">
        <v>62</v>
      </c>
      <c r="I15" s="116"/>
      <c r="J15" s="115"/>
      <c r="K15" s="115" t="s">
        <v>74</v>
      </c>
      <c r="L15" s="115" t="s">
        <v>76</v>
      </c>
      <c r="M15" s="117" t="s">
        <v>21</v>
      </c>
      <c r="N15" s="118" t="s">
        <v>81</v>
      </c>
      <c r="O15" s="85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55">
        <f t="shared" si="2"/>
        <v>0</v>
      </c>
      <c r="I19" s="110">
        <v>0</v>
      </c>
      <c r="J19" s="142">
        <f t="shared" si="3"/>
        <v>0</v>
      </c>
      <c r="K19" s="110">
        <v>0</v>
      </c>
      <c r="L19" s="110">
        <v>0</v>
      </c>
      <c r="M19" s="156">
        <f t="shared" si="4"/>
        <v>0</v>
      </c>
      <c r="N19" s="157">
        <f t="shared" si="5"/>
        <v>0</v>
      </c>
      <c r="O19" s="17"/>
    </row>
    <row r="20" spans="1:15">
      <c r="A20" s="140" t="s">
        <v>13</v>
      </c>
      <c r="B20" s="110">
        <v>379</v>
      </c>
      <c r="C20" s="141">
        <v>0</v>
      </c>
      <c r="D20" s="141">
        <v>0</v>
      </c>
      <c r="E20" s="142">
        <f t="shared" si="0"/>
        <v>379</v>
      </c>
      <c r="F20" s="110">
        <v>0</v>
      </c>
      <c r="G20" s="142">
        <f t="shared" si="1"/>
        <v>379</v>
      </c>
      <c r="H20" s="155">
        <f t="shared" si="2"/>
        <v>0</v>
      </c>
      <c r="I20" s="110">
        <v>0</v>
      </c>
      <c r="J20" s="142">
        <f t="shared" si="3"/>
        <v>0</v>
      </c>
      <c r="K20" s="110">
        <v>0</v>
      </c>
      <c r="L20" s="110">
        <v>0</v>
      </c>
      <c r="M20" s="156">
        <f t="shared" si="4"/>
        <v>0</v>
      </c>
      <c r="N20" s="157">
        <f t="shared" si="5"/>
        <v>0</v>
      </c>
      <c r="O20" s="17"/>
    </row>
    <row r="21" spans="1:15">
      <c r="A21" s="140" t="s">
        <v>14</v>
      </c>
      <c r="B21" s="110">
        <v>786</v>
      </c>
      <c r="C21" s="141">
        <v>0</v>
      </c>
      <c r="D21" s="141">
        <v>0</v>
      </c>
      <c r="E21" s="142">
        <f t="shared" si="0"/>
        <v>786</v>
      </c>
      <c r="F21" s="110">
        <v>0</v>
      </c>
      <c r="G21" s="142">
        <f t="shared" si="1"/>
        <v>686</v>
      </c>
      <c r="H21" s="155">
        <f t="shared" si="2"/>
        <v>32</v>
      </c>
      <c r="I21" s="110">
        <v>0</v>
      </c>
      <c r="J21" s="142">
        <f t="shared" si="3"/>
        <v>0</v>
      </c>
      <c r="K21" s="221">
        <v>68</v>
      </c>
      <c r="L21" s="221">
        <v>32</v>
      </c>
      <c r="M21" s="156">
        <f t="shared" si="4"/>
        <v>100</v>
      </c>
      <c r="N21" s="157">
        <f t="shared" si="5"/>
        <v>3.7999999999999999E-2</v>
      </c>
      <c r="O21" s="17"/>
    </row>
    <row r="22" spans="1:15">
      <c r="A22" s="140" t="s">
        <v>15</v>
      </c>
      <c r="B22" s="110">
        <v>1833</v>
      </c>
      <c r="C22" s="141">
        <v>0</v>
      </c>
      <c r="D22" s="141">
        <v>0</v>
      </c>
      <c r="E22" s="142">
        <f t="shared" si="0"/>
        <v>1833</v>
      </c>
      <c r="F22" s="110">
        <v>0</v>
      </c>
      <c r="G22" s="142">
        <f t="shared" si="1"/>
        <v>1163</v>
      </c>
      <c r="H22" s="155">
        <f t="shared" si="2"/>
        <v>193</v>
      </c>
      <c r="I22" s="110">
        <v>0</v>
      </c>
      <c r="J22" s="142">
        <f t="shared" si="3"/>
        <v>0</v>
      </c>
      <c r="K22" s="221">
        <v>477</v>
      </c>
      <c r="L22" s="221">
        <v>193</v>
      </c>
      <c r="M22" s="156">
        <f t="shared" si="4"/>
        <v>670</v>
      </c>
      <c r="N22" s="157">
        <f t="shared" si="5"/>
        <v>0.255</v>
      </c>
      <c r="O22" s="17"/>
    </row>
    <row r="23" spans="1:15">
      <c r="A23" s="140" t="s">
        <v>16</v>
      </c>
      <c r="B23" s="110">
        <v>2036</v>
      </c>
      <c r="C23" s="141">
        <v>0</v>
      </c>
      <c r="D23" s="141">
        <v>0</v>
      </c>
      <c r="E23" s="142">
        <f t="shared" si="0"/>
        <v>2036</v>
      </c>
      <c r="F23" s="221">
        <v>108</v>
      </c>
      <c r="G23" s="142">
        <f t="shared" si="1"/>
        <v>957</v>
      </c>
      <c r="H23" s="155">
        <f t="shared" si="2"/>
        <v>153</v>
      </c>
      <c r="I23" s="110">
        <v>0</v>
      </c>
      <c r="J23" s="142">
        <f t="shared" si="3"/>
        <v>0</v>
      </c>
      <c r="K23" s="221">
        <v>818</v>
      </c>
      <c r="L23" s="221">
        <v>153</v>
      </c>
      <c r="M23" s="156">
        <f t="shared" si="4"/>
        <v>971</v>
      </c>
      <c r="N23" s="157">
        <f t="shared" si="5"/>
        <v>0.36899999999999999</v>
      </c>
      <c r="O23" s="17"/>
    </row>
    <row r="24" spans="1:15">
      <c r="A24" s="140" t="s">
        <v>17</v>
      </c>
      <c r="B24" s="110">
        <v>127</v>
      </c>
      <c r="C24" s="141">
        <v>0</v>
      </c>
      <c r="D24" s="141">
        <v>0</v>
      </c>
      <c r="E24" s="142">
        <f t="shared" si="0"/>
        <v>127</v>
      </c>
      <c r="F24" s="221">
        <v>37</v>
      </c>
      <c r="G24" s="142">
        <f t="shared" si="1"/>
        <v>90</v>
      </c>
      <c r="H24" s="155">
        <f t="shared" si="2"/>
        <v>0</v>
      </c>
      <c r="I24" s="110">
        <v>0</v>
      </c>
      <c r="J24" s="142">
        <f t="shared" si="3"/>
        <v>0</v>
      </c>
      <c r="K24" s="110">
        <v>0</v>
      </c>
      <c r="L24" s="110">
        <v>0</v>
      </c>
      <c r="M24" s="156">
        <f t="shared" si="4"/>
        <v>0</v>
      </c>
      <c r="N24" s="157">
        <f t="shared" si="5"/>
        <v>0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6" thickBot="1">
      <c r="A28" s="140" t="s">
        <v>21</v>
      </c>
      <c r="B28" s="158">
        <f>SUM(B16:B27)</f>
        <v>5161</v>
      </c>
      <c r="C28" s="158">
        <f>SUM(C16:C27)</f>
        <v>0</v>
      </c>
      <c r="D28" s="158">
        <f>SUM(D16:D27)</f>
        <v>0</v>
      </c>
      <c r="E28" s="158">
        <f>SUM(E16:E27)</f>
        <v>5161</v>
      </c>
      <c r="F28" s="158">
        <f>SUM(F16:F27)</f>
        <v>145</v>
      </c>
      <c r="G28" s="158">
        <f t="shared" si="1"/>
        <v>3275</v>
      </c>
      <c r="H28" s="158">
        <f>SUM(H16:H27)</f>
        <v>378</v>
      </c>
      <c r="I28" s="158">
        <f>SUM(I16:I27)</f>
        <v>0</v>
      </c>
      <c r="J28" s="158">
        <f t="shared" si="3"/>
        <v>0</v>
      </c>
      <c r="K28" s="158">
        <f>SUM(K16:K27)</f>
        <v>1363</v>
      </c>
      <c r="L28" s="158">
        <f>SUM(L16:L27)</f>
        <v>378</v>
      </c>
      <c r="M28" s="159">
        <f>SUM(M16:M27)</f>
        <v>1741</v>
      </c>
      <c r="N28" s="160">
        <f t="shared" si="5"/>
        <v>0.66200000000000003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6">ROUND(+E28/$K$9,2)</f>
        <v>1.96</v>
      </c>
      <c r="F29" s="161">
        <f t="shared" si="6"/>
        <v>0.06</v>
      </c>
      <c r="G29" s="161">
        <f t="shared" si="6"/>
        <v>1.25</v>
      </c>
      <c r="H29" s="161">
        <f t="shared" si="6"/>
        <v>0.14000000000000001</v>
      </c>
      <c r="I29" s="161">
        <f t="shared" si="6"/>
        <v>0</v>
      </c>
      <c r="J29" s="161">
        <f t="shared" si="6"/>
        <v>0</v>
      </c>
      <c r="K29" s="161">
        <f t="shared" si="6"/>
        <v>0.52</v>
      </c>
      <c r="L29" s="161">
        <f t="shared" si="6"/>
        <v>0.14000000000000001</v>
      </c>
      <c r="M29" s="162">
        <f t="shared" si="6"/>
        <v>0.66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2.809533036233288</v>
      </c>
      <c r="G30" s="145">
        <f t="shared" si="7"/>
        <v>63.456694439062197</v>
      </c>
      <c r="H30" s="145">
        <f t="shared" si="7"/>
        <v>7.3241619841116057</v>
      </c>
      <c r="I30" s="145">
        <f t="shared" si="7"/>
        <v>0</v>
      </c>
      <c r="J30" s="145">
        <f t="shared" si="7"/>
        <v>0</v>
      </c>
      <c r="K30" s="145">
        <f t="shared" si="7"/>
        <v>26.409610540592908</v>
      </c>
      <c r="L30" s="145">
        <f t="shared" si="7"/>
        <v>7.3241619841116057</v>
      </c>
      <c r="M30" s="165">
        <f t="shared" si="7"/>
        <v>33.733772524704513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  <c r="O31" s="1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"/>
      <c r="N32" s="1"/>
      <c r="O32" s="1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"/>
      <c r="N33" s="1"/>
      <c r="O33" s="1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"/>
      <c r="N34" s="1"/>
      <c r="O34" s="1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"/>
      <c r="N35" s="1"/>
      <c r="O35" s="1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  <c r="M37" s="1"/>
      <c r="N37" s="1"/>
      <c r="O37" s="1"/>
    </row>
    <row r="39" spans="1:15" ht="30"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8"/>
  <sheetViews>
    <sheetView showOutlineSymbols="0" zoomScale="87" zoomScaleNormal="87" workbookViewId="0">
      <selection activeCell="U5" sqref="U5"/>
    </sheetView>
  </sheetViews>
  <sheetFormatPr defaultColWidth="9.6328125" defaultRowHeight="15"/>
  <cols>
    <col min="1" max="1" width="15.6328125" style="1" customWidth="1"/>
    <col min="2" max="4" width="7.6328125" style="1" customWidth="1"/>
    <col min="5" max="5" width="8.81640625" style="1" customWidth="1"/>
    <col min="6" max="6" width="7.6328125" style="1" customWidth="1"/>
    <col min="7" max="7" width="8.90625" style="1" customWidth="1"/>
    <col min="8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 t="s">
        <v>0</v>
      </c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7.399999999999999">
      <c r="A8" s="8" t="s">
        <v>4</v>
      </c>
      <c r="B8" s="135" t="s">
        <v>94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15856</v>
      </c>
      <c r="L9" s="137"/>
      <c r="M9" s="13" t="s">
        <v>77</v>
      </c>
      <c r="N9" s="109">
        <v>2021</v>
      </c>
    </row>
    <row r="10" spans="1:15" ht="18" thickBot="1">
      <c r="A10" s="10" t="s">
        <v>6</v>
      </c>
      <c r="B10" s="137" t="s">
        <v>87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95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96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97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98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2290</v>
      </c>
      <c r="C19" s="141">
        <v>0</v>
      </c>
      <c r="D19" s="141">
        <v>0</v>
      </c>
      <c r="E19" s="142">
        <f t="shared" si="0"/>
        <v>2290</v>
      </c>
      <c r="F19" s="221">
        <v>18</v>
      </c>
      <c r="G19" s="142">
        <f t="shared" si="1"/>
        <v>2258</v>
      </c>
      <c r="H19" s="155">
        <f t="shared" si="2"/>
        <v>9</v>
      </c>
      <c r="I19" s="110">
        <v>0</v>
      </c>
      <c r="J19" s="142">
        <f t="shared" si="3"/>
        <v>0</v>
      </c>
      <c r="K19" s="221">
        <v>5</v>
      </c>
      <c r="L19" s="221">
        <v>9</v>
      </c>
      <c r="M19" s="156">
        <f t="shared" si="4"/>
        <v>14</v>
      </c>
      <c r="N19" s="157">
        <f t="shared" si="5"/>
        <v>1E-3</v>
      </c>
      <c r="O19" s="17"/>
    </row>
    <row r="20" spans="1:15">
      <c r="A20" s="140" t="s">
        <v>13</v>
      </c>
      <c r="B20" s="110">
        <v>3544</v>
      </c>
      <c r="C20" s="141">
        <v>0</v>
      </c>
      <c r="D20" s="141">
        <v>0</v>
      </c>
      <c r="E20" s="142">
        <f t="shared" si="0"/>
        <v>3544</v>
      </c>
      <c r="F20" s="221">
        <v>19</v>
      </c>
      <c r="G20" s="142">
        <f t="shared" si="1"/>
        <v>3443</v>
      </c>
      <c r="H20" s="155">
        <f>L20</f>
        <v>27</v>
      </c>
      <c r="I20" s="110">
        <v>0</v>
      </c>
      <c r="J20" s="142">
        <f t="shared" si="3"/>
        <v>0</v>
      </c>
      <c r="K20" s="221">
        <v>55</v>
      </c>
      <c r="L20" s="221">
        <v>27</v>
      </c>
      <c r="M20" s="156">
        <f t="shared" si="4"/>
        <v>82</v>
      </c>
      <c r="N20" s="157">
        <f t="shared" si="5"/>
        <v>5.0000000000000001E-3</v>
      </c>
      <c r="O20" s="17"/>
    </row>
    <row r="21" spans="1:15">
      <c r="A21" s="140" t="s">
        <v>14</v>
      </c>
      <c r="B21" s="110">
        <v>5419</v>
      </c>
      <c r="C21" s="141">
        <v>0</v>
      </c>
      <c r="D21" s="141">
        <v>0</v>
      </c>
      <c r="E21" s="142">
        <f t="shared" si="0"/>
        <v>5419</v>
      </c>
      <c r="F21" s="221">
        <v>544</v>
      </c>
      <c r="G21" s="142">
        <f t="shared" si="1"/>
        <v>2785</v>
      </c>
      <c r="H21" s="155">
        <f t="shared" si="2"/>
        <v>989</v>
      </c>
      <c r="I21" s="110">
        <v>0</v>
      </c>
      <c r="J21" s="142">
        <f t="shared" si="3"/>
        <v>0</v>
      </c>
      <c r="K21" s="222">
        <v>1101</v>
      </c>
      <c r="L21" s="221">
        <v>989</v>
      </c>
      <c r="M21" s="156">
        <f t="shared" si="4"/>
        <v>2090</v>
      </c>
      <c r="N21" s="157">
        <f t="shared" si="5"/>
        <v>0.13200000000000001</v>
      </c>
      <c r="O21" s="17"/>
    </row>
    <row r="22" spans="1:15">
      <c r="A22" s="140" t="s">
        <v>15</v>
      </c>
      <c r="B22" s="110">
        <v>6400</v>
      </c>
      <c r="C22" s="141">
        <v>0</v>
      </c>
      <c r="D22" s="141">
        <v>0</v>
      </c>
      <c r="E22" s="142">
        <f t="shared" si="0"/>
        <v>6400</v>
      </c>
      <c r="F22" s="221">
        <v>308</v>
      </c>
      <c r="G22" s="142">
        <f t="shared" si="1"/>
        <v>2695</v>
      </c>
      <c r="H22" s="155">
        <f t="shared" si="2"/>
        <v>1473</v>
      </c>
      <c r="I22" s="110">
        <v>0</v>
      </c>
      <c r="J22" s="142">
        <f t="shared" si="3"/>
        <v>0</v>
      </c>
      <c r="K22" s="222">
        <v>1924</v>
      </c>
      <c r="L22" s="222">
        <v>1473</v>
      </c>
      <c r="M22" s="156">
        <f t="shared" si="4"/>
        <v>3397</v>
      </c>
      <c r="N22" s="157">
        <f t="shared" si="5"/>
        <v>0.214</v>
      </c>
      <c r="O22" s="17"/>
    </row>
    <row r="23" spans="1:15">
      <c r="A23" s="140" t="s">
        <v>16</v>
      </c>
      <c r="B23" s="110">
        <v>7281</v>
      </c>
      <c r="C23" s="141">
        <v>0</v>
      </c>
      <c r="D23" s="141">
        <v>0</v>
      </c>
      <c r="E23" s="142">
        <f t="shared" si="0"/>
        <v>7281</v>
      </c>
      <c r="F23" s="221">
        <v>177</v>
      </c>
      <c r="G23" s="142">
        <f t="shared" si="1"/>
        <v>2278</v>
      </c>
      <c r="H23" s="155">
        <f t="shared" si="2"/>
        <v>2215</v>
      </c>
      <c r="I23" s="110">
        <v>0</v>
      </c>
      <c r="J23" s="142">
        <f t="shared" si="3"/>
        <v>0</v>
      </c>
      <c r="K23" s="222">
        <v>2611</v>
      </c>
      <c r="L23" s="222">
        <v>2215</v>
      </c>
      <c r="M23" s="156">
        <f t="shared" si="4"/>
        <v>4826</v>
      </c>
      <c r="N23" s="157">
        <f t="shared" si="5"/>
        <v>0.30399999999999999</v>
      </c>
      <c r="O23" s="17"/>
    </row>
    <row r="24" spans="1:15">
      <c r="A24" s="140" t="s">
        <v>17</v>
      </c>
      <c r="B24" s="110">
        <v>1037</v>
      </c>
      <c r="C24" s="141">
        <v>0</v>
      </c>
      <c r="D24" s="141">
        <v>0</v>
      </c>
      <c r="E24" s="142">
        <f t="shared" si="0"/>
        <v>1037</v>
      </c>
      <c r="F24" s="221">
        <v>127</v>
      </c>
      <c r="G24" s="142">
        <f t="shared" si="1"/>
        <v>612</v>
      </c>
      <c r="H24" s="155">
        <f t="shared" si="2"/>
        <v>176</v>
      </c>
      <c r="I24" s="110">
        <v>0</v>
      </c>
      <c r="J24" s="142">
        <f t="shared" si="3"/>
        <v>0</v>
      </c>
      <c r="K24" s="221">
        <v>122</v>
      </c>
      <c r="L24" s="221">
        <v>176</v>
      </c>
      <c r="M24" s="156">
        <f t="shared" si="4"/>
        <v>298</v>
      </c>
      <c r="N24" s="157">
        <f t="shared" si="5"/>
        <v>1.9E-2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6" thickBot="1">
      <c r="A28" s="140" t="s">
        <v>21</v>
      </c>
      <c r="B28" s="158">
        <f>SUM(B16:B27)</f>
        <v>25971</v>
      </c>
      <c r="C28" s="158">
        <f>SUM(C16:C27)</f>
        <v>0</v>
      </c>
      <c r="D28" s="158">
        <f>SUM(D16:D27)</f>
        <v>0</v>
      </c>
      <c r="E28" s="158">
        <f>SUM(E16:E27)</f>
        <v>25971</v>
      </c>
      <c r="F28" s="158">
        <f>SUM(F16:F27)</f>
        <v>1193</v>
      </c>
      <c r="G28" s="158">
        <f t="shared" si="1"/>
        <v>14071</v>
      </c>
      <c r="H28" s="158">
        <f>SUM(H16:H27)</f>
        <v>4889</v>
      </c>
      <c r="I28" s="158">
        <f>SUM(I16:I27)</f>
        <v>0</v>
      </c>
      <c r="J28" s="158">
        <f t="shared" si="3"/>
        <v>0</v>
      </c>
      <c r="K28" s="158">
        <f>SUM(K16:K27)</f>
        <v>5818</v>
      </c>
      <c r="L28" s="158">
        <f>SUM(L16:L27)</f>
        <v>4889</v>
      </c>
      <c r="M28" s="159">
        <f>SUM(M16:M27)</f>
        <v>10707</v>
      </c>
      <c r="N28" s="160">
        <f t="shared" si="5"/>
        <v>0.67500000000000004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6">ROUND(+E28/$K$9,2)</f>
        <v>1.64</v>
      </c>
      <c r="F29" s="161">
        <f t="shared" si="6"/>
        <v>0.08</v>
      </c>
      <c r="G29" s="161">
        <f t="shared" si="6"/>
        <v>0.89</v>
      </c>
      <c r="H29" s="161">
        <f t="shared" si="6"/>
        <v>0.31</v>
      </c>
      <c r="I29" s="161">
        <f t="shared" si="6"/>
        <v>0</v>
      </c>
      <c r="J29" s="161">
        <f t="shared" si="6"/>
        <v>0</v>
      </c>
      <c r="K29" s="161">
        <f t="shared" si="6"/>
        <v>0.37</v>
      </c>
      <c r="L29" s="161">
        <f t="shared" si="6"/>
        <v>0.31</v>
      </c>
      <c r="M29" s="162">
        <f t="shared" si="6"/>
        <v>0.68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4.5935851526702862</v>
      </c>
      <c r="G30" s="145">
        <f t="shared" si="7"/>
        <v>54.17966193061492</v>
      </c>
      <c r="H30" s="145">
        <f t="shared" si="7"/>
        <v>18.824843094220476</v>
      </c>
      <c r="I30" s="145">
        <f t="shared" si="7"/>
        <v>0</v>
      </c>
      <c r="J30" s="145">
        <f t="shared" si="7"/>
        <v>0</v>
      </c>
      <c r="K30" s="145">
        <f t="shared" si="7"/>
        <v>22.401909822494321</v>
      </c>
      <c r="L30" s="145">
        <f t="shared" si="7"/>
        <v>18.824843094220476</v>
      </c>
      <c r="M30" s="165">
        <f t="shared" si="7"/>
        <v>41.226752916714801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  <row r="38" spans="1:15">
      <c r="A38" s="135"/>
      <c r="B38" s="136"/>
      <c r="C38" s="136" t="s">
        <v>0</v>
      </c>
      <c r="D38" s="136" t="s">
        <v>0</v>
      </c>
      <c r="E38" s="150" t="s">
        <v>0</v>
      </c>
      <c r="F38" s="136"/>
      <c r="G38" s="136"/>
      <c r="H38" s="136"/>
      <c r="I38" s="136"/>
      <c r="J38" s="136"/>
      <c r="K38" s="136"/>
      <c r="L38" s="136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showOutlineSymbols="0" zoomScale="87" zoomScaleNormal="87" workbookViewId="0">
      <selection activeCell="D18" sqref="D18"/>
    </sheetView>
  </sheetViews>
  <sheetFormatPr defaultColWidth="9.6328125" defaultRowHeight="15"/>
  <cols>
    <col min="1" max="1" width="15.6328125" style="1" customWidth="1"/>
    <col min="2" max="2" width="7.6328125" style="1" customWidth="1"/>
    <col min="3" max="3" width="6.90625" style="1" customWidth="1"/>
    <col min="4" max="4" width="8.54296875" style="1" customWidth="1"/>
    <col min="5" max="5" width="8.453125" style="1" customWidth="1"/>
    <col min="6" max="6" width="7.90625" style="1" customWidth="1"/>
    <col min="7" max="7" width="8.36328125" style="1" customWidth="1"/>
    <col min="8" max="14" width="7.6328125" style="1" customWidth="1"/>
    <col min="15" max="15" width="3.81640625" style="1" customWidth="1"/>
    <col min="16" max="16384" width="9.6328125" style="1"/>
  </cols>
  <sheetData>
    <row r="1" spans="1:15">
      <c r="A1" s="135" t="s">
        <v>0</v>
      </c>
      <c r="B1" s="135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5" ht="15.6">
      <c r="A2" s="4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5" ht="17.399999999999999">
      <c r="A3" s="4" t="s">
        <v>2</v>
      </c>
      <c r="B3" s="136"/>
      <c r="C3" s="136"/>
      <c r="D3" s="136"/>
      <c r="E3" s="136"/>
      <c r="F3" s="5" t="s">
        <v>49</v>
      </c>
      <c r="G3" s="136"/>
      <c r="H3" s="136"/>
      <c r="I3" s="136"/>
      <c r="J3" s="136"/>
      <c r="K3" s="136"/>
      <c r="L3" s="136"/>
      <c r="M3" s="1" t="s">
        <v>0</v>
      </c>
    </row>
    <row r="4" spans="1:15" ht="17.399999999999999">
      <c r="A4" s="4" t="s">
        <v>3</v>
      </c>
      <c r="B4" s="136"/>
      <c r="C4" s="136"/>
      <c r="D4" s="136"/>
      <c r="E4" s="136"/>
      <c r="F4" s="5" t="s">
        <v>50</v>
      </c>
      <c r="G4" s="136"/>
      <c r="H4" s="136"/>
      <c r="I4" s="136"/>
      <c r="J4" s="136"/>
      <c r="K4" s="136"/>
      <c r="L4" s="136"/>
    </row>
    <row r="5" spans="1:15" ht="17.399999999999999">
      <c r="A5" s="136"/>
      <c r="B5" s="136"/>
      <c r="C5" s="136"/>
      <c r="D5" s="136"/>
      <c r="E5" s="136"/>
      <c r="F5" s="5" t="s">
        <v>51</v>
      </c>
      <c r="G5" s="136"/>
      <c r="H5" s="136"/>
      <c r="I5" s="136"/>
      <c r="J5" s="136"/>
      <c r="K5" s="136"/>
      <c r="L5" s="136"/>
    </row>
    <row r="6" spans="1:15" ht="30">
      <c r="A6" s="136"/>
      <c r="B6" s="136"/>
      <c r="C6" s="136"/>
      <c r="D6" s="6" t="s">
        <v>41</v>
      </c>
      <c r="E6" s="136"/>
      <c r="F6" s="136"/>
      <c r="G6" s="136"/>
      <c r="H6" s="136"/>
      <c r="I6" s="136"/>
      <c r="J6" s="136"/>
      <c r="K6" s="136"/>
      <c r="L6" s="136"/>
    </row>
    <row r="7" spans="1:15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7"/>
      <c r="N7" s="7"/>
    </row>
    <row r="8" spans="1:15" ht="17.399999999999999">
      <c r="A8" s="8" t="s">
        <v>4</v>
      </c>
      <c r="B8" s="135" t="s">
        <v>111</v>
      </c>
      <c r="C8" s="135"/>
      <c r="D8" s="135"/>
      <c r="E8" s="135"/>
      <c r="F8" s="135"/>
      <c r="G8" s="8" t="s">
        <v>56</v>
      </c>
      <c r="H8" s="135"/>
      <c r="I8" s="135" t="s">
        <v>88</v>
      </c>
      <c r="J8" s="135"/>
      <c r="K8" s="135"/>
      <c r="L8" s="135"/>
      <c r="M8" s="153"/>
      <c r="N8" s="153"/>
    </row>
    <row r="9" spans="1:15" ht="17.399999999999999">
      <c r="A9" s="10" t="s">
        <v>5</v>
      </c>
      <c r="B9" s="137" t="s">
        <v>26</v>
      </c>
      <c r="C9" s="137"/>
      <c r="D9" s="137"/>
      <c r="E9" s="137"/>
      <c r="F9" s="137"/>
      <c r="G9" s="10" t="s">
        <v>57</v>
      </c>
      <c r="H9" s="137"/>
      <c r="I9" s="137"/>
      <c r="J9" s="137"/>
      <c r="K9" s="108">
        <v>34624</v>
      </c>
      <c r="L9" s="137"/>
      <c r="M9" s="13" t="s">
        <v>77</v>
      </c>
      <c r="N9" s="109">
        <v>2021</v>
      </c>
    </row>
    <row r="10" spans="1:15" ht="18" thickBot="1">
      <c r="A10" s="10" t="s">
        <v>6</v>
      </c>
      <c r="B10" s="137" t="s">
        <v>112</v>
      </c>
      <c r="C10" s="137"/>
      <c r="D10" s="137"/>
      <c r="E10" s="137"/>
      <c r="F10" s="137"/>
      <c r="G10" s="10" t="s">
        <v>58</v>
      </c>
      <c r="H10" s="137"/>
      <c r="I10" s="137"/>
      <c r="J10" s="137"/>
      <c r="K10" s="137"/>
      <c r="L10" s="137"/>
      <c r="M10" s="14"/>
      <c r="N10" s="14"/>
    </row>
    <row r="11" spans="1:15" ht="16.2" thickTop="1" thickBot="1">
      <c r="A11" s="138" t="s">
        <v>7</v>
      </c>
      <c r="B11" s="138" t="s">
        <v>28</v>
      </c>
      <c r="C11" s="138" t="s">
        <v>37</v>
      </c>
      <c r="D11" s="138" t="s">
        <v>42</v>
      </c>
      <c r="E11" s="138" t="s">
        <v>46</v>
      </c>
      <c r="F11" s="138" t="s">
        <v>52</v>
      </c>
      <c r="G11" s="138" t="s">
        <v>59</v>
      </c>
      <c r="H11" s="138" t="s">
        <v>61</v>
      </c>
      <c r="I11" s="138" t="s">
        <v>64</v>
      </c>
      <c r="J11" s="138" t="s">
        <v>70</v>
      </c>
      <c r="K11" s="138" t="s">
        <v>71</v>
      </c>
      <c r="L11" s="138" t="s">
        <v>75</v>
      </c>
      <c r="M11" s="154" t="s">
        <v>78</v>
      </c>
      <c r="N11" s="154" t="s">
        <v>79</v>
      </c>
      <c r="O11" s="17"/>
    </row>
    <row r="12" spans="1:15" ht="15.6" thickTop="1">
      <c r="A12" s="18"/>
      <c r="B12" s="18" t="s">
        <v>29</v>
      </c>
      <c r="C12" s="18" t="s">
        <v>38</v>
      </c>
      <c r="D12" s="18" t="s">
        <v>189</v>
      </c>
      <c r="E12" s="18"/>
      <c r="F12" s="18"/>
      <c r="G12" s="18"/>
      <c r="H12" s="18"/>
      <c r="I12" s="18"/>
      <c r="J12" s="18"/>
      <c r="K12" s="18"/>
      <c r="L12" s="19"/>
      <c r="M12" s="20"/>
      <c r="N12" s="21"/>
      <c r="O12" s="17"/>
    </row>
    <row r="13" spans="1:15">
      <c r="A13" s="139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5"/>
      <c r="N13" s="51" t="s">
        <v>85</v>
      </c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192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73</v>
      </c>
      <c r="L14" s="27" t="s">
        <v>30</v>
      </c>
      <c r="M14" s="28"/>
      <c r="N14" s="29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191</v>
      </c>
      <c r="E15" s="23"/>
      <c r="F15" s="23" t="s">
        <v>55</v>
      </c>
      <c r="G15" s="23" t="s">
        <v>60</v>
      </c>
      <c r="H15" s="23" t="s">
        <v>62</v>
      </c>
      <c r="I15" s="139"/>
      <c r="J15" s="23"/>
      <c r="K15" s="23" t="s">
        <v>74</v>
      </c>
      <c r="L15" s="23" t="s">
        <v>76</v>
      </c>
      <c r="M15" s="29" t="s">
        <v>21</v>
      </c>
      <c r="N15" s="29" t="s">
        <v>81</v>
      </c>
      <c r="O15" s="17"/>
    </row>
    <row r="16" spans="1:15">
      <c r="A16" s="140" t="s">
        <v>9</v>
      </c>
      <c r="B16" s="110">
        <v>0</v>
      </c>
      <c r="C16" s="204">
        <v>0</v>
      </c>
      <c r="D16" s="204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55">
        <f t="shared" ref="H16:H27" si="2">L16</f>
        <v>0</v>
      </c>
      <c r="I16" s="110">
        <v>0</v>
      </c>
      <c r="J16" s="142">
        <f t="shared" ref="J16:J28" si="3">H16-I16-L16</f>
        <v>0</v>
      </c>
      <c r="K16" s="110">
        <v>0</v>
      </c>
      <c r="L16" s="110">
        <v>0</v>
      </c>
      <c r="M16" s="156">
        <f t="shared" ref="M16:M27" si="4">SUM(K16:L16)</f>
        <v>0</v>
      </c>
      <c r="N16" s="157">
        <f t="shared" ref="N16:N28" si="5">ROUND(+M16/$K$9,3)</f>
        <v>0</v>
      </c>
      <c r="O16" s="17"/>
    </row>
    <row r="17" spans="1:15">
      <c r="A17" s="140" t="s">
        <v>10</v>
      </c>
      <c r="B17" s="110">
        <v>0</v>
      </c>
      <c r="C17" s="204">
        <v>0</v>
      </c>
      <c r="D17" s="204">
        <v>0</v>
      </c>
      <c r="E17" s="142">
        <f t="shared" si="0"/>
        <v>0</v>
      </c>
      <c r="F17" s="110">
        <v>0</v>
      </c>
      <c r="G17" s="142">
        <f t="shared" si="1"/>
        <v>0</v>
      </c>
      <c r="H17" s="155">
        <f t="shared" si="2"/>
        <v>0</v>
      </c>
      <c r="I17" s="110">
        <v>0</v>
      </c>
      <c r="J17" s="142">
        <f t="shared" si="3"/>
        <v>0</v>
      </c>
      <c r="K17" s="110">
        <v>0</v>
      </c>
      <c r="L17" s="110">
        <v>0</v>
      </c>
      <c r="M17" s="156">
        <f t="shared" si="4"/>
        <v>0</v>
      </c>
      <c r="N17" s="157">
        <f t="shared" si="5"/>
        <v>0</v>
      </c>
      <c r="O17" s="17"/>
    </row>
    <row r="18" spans="1:15">
      <c r="A18" s="140" t="s">
        <v>11</v>
      </c>
      <c r="B18" s="110">
        <v>0</v>
      </c>
      <c r="C18" s="204">
        <v>0</v>
      </c>
      <c r="D18" s="204">
        <v>0</v>
      </c>
      <c r="E18" s="142">
        <f t="shared" si="0"/>
        <v>0</v>
      </c>
      <c r="F18" s="110">
        <v>0</v>
      </c>
      <c r="G18" s="142">
        <f t="shared" si="1"/>
        <v>0</v>
      </c>
      <c r="H18" s="155">
        <f t="shared" si="2"/>
        <v>0</v>
      </c>
      <c r="I18" s="110">
        <v>0</v>
      </c>
      <c r="J18" s="142">
        <f t="shared" si="3"/>
        <v>0</v>
      </c>
      <c r="K18" s="110">
        <v>0</v>
      </c>
      <c r="L18" s="110">
        <v>0</v>
      </c>
      <c r="M18" s="156">
        <f t="shared" si="4"/>
        <v>0</v>
      </c>
      <c r="N18" s="157">
        <f t="shared" si="5"/>
        <v>0</v>
      </c>
      <c r="O18" s="17"/>
    </row>
    <row r="19" spans="1:15">
      <c r="A19" s="140" t="s">
        <v>12</v>
      </c>
      <c r="B19" s="110">
        <v>3055</v>
      </c>
      <c r="C19" s="204">
        <v>0</v>
      </c>
      <c r="D19" s="204">
        <v>0</v>
      </c>
      <c r="E19" s="142">
        <f t="shared" si="0"/>
        <v>3055</v>
      </c>
      <c r="F19" s="221">
        <v>30</v>
      </c>
      <c r="G19" s="142">
        <f t="shared" si="1"/>
        <v>3011</v>
      </c>
      <c r="H19" s="155">
        <f t="shared" si="2"/>
        <v>9</v>
      </c>
      <c r="I19" s="110">
        <v>0</v>
      </c>
      <c r="J19" s="142">
        <f t="shared" si="3"/>
        <v>0</v>
      </c>
      <c r="K19" s="221">
        <v>5</v>
      </c>
      <c r="L19" s="221">
        <v>9</v>
      </c>
      <c r="M19" s="156">
        <f t="shared" si="4"/>
        <v>14</v>
      </c>
      <c r="N19" s="157">
        <f t="shared" si="5"/>
        <v>0</v>
      </c>
      <c r="O19" s="17"/>
    </row>
    <row r="20" spans="1:15">
      <c r="A20" s="140" t="s">
        <v>13</v>
      </c>
      <c r="B20" s="110">
        <v>6070</v>
      </c>
      <c r="C20" s="204">
        <v>0</v>
      </c>
      <c r="D20" s="204">
        <v>0</v>
      </c>
      <c r="E20" s="142">
        <f t="shared" si="0"/>
        <v>6070</v>
      </c>
      <c r="F20" s="221">
        <v>197</v>
      </c>
      <c r="G20" s="142">
        <f t="shared" si="1"/>
        <v>5791</v>
      </c>
      <c r="H20" s="155">
        <f t="shared" si="2"/>
        <v>27</v>
      </c>
      <c r="I20" s="110">
        <v>0</v>
      </c>
      <c r="J20" s="142">
        <f t="shared" si="3"/>
        <v>0</v>
      </c>
      <c r="K20" s="221">
        <v>55</v>
      </c>
      <c r="L20" s="221">
        <v>27</v>
      </c>
      <c r="M20" s="156">
        <f t="shared" si="4"/>
        <v>82</v>
      </c>
      <c r="N20" s="157">
        <f t="shared" si="5"/>
        <v>2E-3</v>
      </c>
      <c r="O20" s="17"/>
    </row>
    <row r="21" spans="1:15">
      <c r="A21" s="140" t="s">
        <v>14</v>
      </c>
      <c r="B21" s="110">
        <v>9994</v>
      </c>
      <c r="C21" s="204">
        <v>2</v>
      </c>
      <c r="D21" s="221">
        <v>72</v>
      </c>
      <c r="E21" s="142">
        <f t="shared" si="0"/>
        <v>9924</v>
      </c>
      <c r="F21" s="222">
        <v>1056</v>
      </c>
      <c r="G21" s="142">
        <f t="shared" si="1"/>
        <v>5618</v>
      </c>
      <c r="H21" s="155">
        <f t="shared" si="2"/>
        <v>1585</v>
      </c>
      <c r="I21" s="110">
        <v>0</v>
      </c>
      <c r="J21" s="142">
        <f t="shared" si="3"/>
        <v>0</v>
      </c>
      <c r="K21" s="222">
        <v>1665</v>
      </c>
      <c r="L21" s="222">
        <v>1585</v>
      </c>
      <c r="M21" s="156">
        <f t="shared" si="4"/>
        <v>3250</v>
      </c>
      <c r="N21" s="157">
        <f t="shared" si="5"/>
        <v>9.4E-2</v>
      </c>
      <c r="O21" s="17"/>
    </row>
    <row r="22" spans="1:15">
      <c r="A22" s="140" t="s">
        <v>15</v>
      </c>
      <c r="B22" s="110">
        <v>17918</v>
      </c>
      <c r="C22" s="204">
        <v>287</v>
      </c>
      <c r="D22" s="221">
        <v>631</v>
      </c>
      <c r="E22" s="142">
        <f t="shared" si="0"/>
        <v>17574</v>
      </c>
      <c r="F22" s="221">
        <v>444</v>
      </c>
      <c r="G22" s="142">
        <f t="shared" si="1"/>
        <v>9238</v>
      </c>
      <c r="H22" s="155">
        <f t="shared" si="2"/>
        <v>3891</v>
      </c>
      <c r="I22" s="110">
        <v>0</v>
      </c>
      <c r="J22" s="142">
        <f t="shared" si="3"/>
        <v>0</v>
      </c>
      <c r="K22" s="222">
        <v>4001</v>
      </c>
      <c r="L22" s="222">
        <v>3891</v>
      </c>
      <c r="M22" s="156">
        <f t="shared" si="4"/>
        <v>7892</v>
      </c>
      <c r="N22" s="157">
        <f t="shared" si="5"/>
        <v>0.22800000000000001</v>
      </c>
      <c r="O22" s="17"/>
    </row>
    <row r="23" spans="1:15">
      <c r="A23" s="140" t="s">
        <v>16</v>
      </c>
      <c r="B23" s="110">
        <v>18301</v>
      </c>
      <c r="C23" s="204">
        <v>590</v>
      </c>
      <c r="D23" s="222">
        <v>1020</v>
      </c>
      <c r="E23" s="142">
        <f t="shared" si="0"/>
        <v>17871</v>
      </c>
      <c r="F23" s="221">
        <v>315</v>
      </c>
      <c r="G23" s="142">
        <f t="shared" si="1"/>
        <v>6991</v>
      </c>
      <c r="H23" s="155">
        <f t="shared" si="2"/>
        <v>5214</v>
      </c>
      <c r="I23" s="110">
        <v>0</v>
      </c>
      <c r="J23" s="142">
        <f t="shared" si="3"/>
        <v>0</v>
      </c>
      <c r="K23" s="222">
        <v>5351</v>
      </c>
      <c r="L23" s="222">
        <v>5214</v>
      </c>
      <c r="M23" s="156">
        <f t="shared" si="4"/>
        <v>10565</v>
      </c>
      <c r="N23" s="157">
        <f t="shared" si="5"/>
        <v>0.30499999999999999</v>
      </c>
      <c r="O23" s="17"/>
    </row>
    <row r="24" spans="1:15">
      <c r="A24" s="140" t="s">
        <v>17</v>
      </c>
      <c r="B24" s="110">
        <v>1972</v>
      </c>
      <c r="C24" s="204">
        <v>65</v>
      </c>
      <c r="D24" s="221">
        <v>100</v>
      </c>
      <c r="E24" s="142">
        <f t="shared" si="0"/>
        <v>1937</v>
      </c>
      <c r="F24" s="221">
        <v>256</v>
      </c>
      <c r="G24" s="142">
        <f t="shared" si="1"/>
        <v>1383</v>
      </c>
      <c r="H24" s="155">
        <f t="shared" si="2"/>
        <v>176</v>
      </c>
      <c r="I24" s="110">
        <v>0</v>
      </c>
      <c r="J24" s="142">
        <f t="shared" si="3"/>
        <v>0</v>
      </c>
      <c r="K24" s="221">
        <v>122</v>
      </c>
      <c r="L24" s="221">
        <v>176</v>
      </c>
      <c r="M24" s="156">
        <f t="shared" si="4"/>
        <v>298</v>
      </c>
      <c r="N24" s="157">
        <f t="shared" si="5"/>
        <v>8.9999999999999993E-3</v>
      </c>
      <c r="O24" s="17"/>
    </row>
    <row r="25" spans="1:15">
      <c r="A25" s="140" t="s">
        <v>18</v>
      </c>
      <c r="B25" s="110">
        <v>0</v>
      </c>
      <c r="C25" s="204">
        <v>0</v>
      </c>
      <c r="D25" s="204">
        <v>0</v>
      </c>
      <c r="E25" s="142">
        <f t="shared" si="0"/>
        <v>0</v>
      </c>
      <c r="F25" s="110">
        <v>0</v>
      </c>
      <c r="G25" s="142">
        <f t="shared" si="1"/>
        <v>0</v>
      </c>
      <c r="H25" s="155">
        <f t="shared" si="2"/>
        <v>0</v>
      </c>
      <c r="I25" s="110">
        <v>0</v>
      </c>
      <c r="J25" s="142">
        <f t="shared" si="3"/>
        <v>0</v>
      </c>
      <c r="K25" s="110">
        <v>0</v>
      </c>
      <c r="L25" s="110">
        <v>0</v>
      </c>
      <c r="M25" s="156">
        <f t="shared" si="4"/>
        <v>0</v>
      </c>
      <c r="N25" s="157">
        <f t="shared" si="5"/>
        <v>0</v>
      </c>
      <c r="O25" s="17"/>
    </row>
    <row r="26" spans="1:15">
      <c r="A26" s="140" t="s">
        <v>19</v>
      </c>
      <c r="B26" s="110">
        <v>0</v>
      </c>
      <c r="C26" s="204">
        <v>0</v>
      </c>
      <c r="D26" s="204">
        <v>0</v>
      </c>
      <c r="E26" s="142">
        <f t="shared" si="0"/>
        <v>0</v>
      </c>
      <c r="F26" s="110">
        <v>0</v>
      </c>
      <c r="G26" s="142">
        <f t="shared" si="1"/>
        <v>0</v>
      </c>
      <c r="H26" s="155">
        <f t="shared" si="2"/>
        <v>0</v>
      </c>
      <c r="I26" s="110">
        <v>0</v>
      </c>
      <c r="J26" s="142">
        <f t="shared" si="3"/>
        <v>0</v>
      </c>
      <c r="K26" s="110">
        <v>0</v>
      </c>
      <c r="L26" s="110">
        <v>0</v>
      </c>
      <c r="M26" s="156">
        <f t="shared" si="4"/>
        <v>0</v>
      </c>
      <c r="N26" s="157">
        <f t="shared" si="5"/>
        <v>0</v>
      </c>
      <c r="O26" s="17"/>
    </row>
    <row r="27" spans="1:15">
      <c r="A27" s="140" t="s">
        <v>20</v>
      </c>
      <c r="B27" s="110">
        <v>0</v>
      </c>
      <c r="C27" s="204">
        <v>0</v>
      </c>
      <c r="D27" s="204">
        <v>0</v>
      </c>
      <c r="E27" s="142">
        <f t="shared" si="0"/>
        <v>0</v>
      </c>
      <c r="F27" s="110">
        <v>0</v>
      </c>
      <c r="G27" s="142">
        <f t="shared" si="1"/>
        <v>0</v>
      </c>
      <c r="H27" s="155">
        <f t="shared" si="2"/>
        <v>0</v>
      </c>
      <c r="I27" s="110">
        <v>0</v>
      </c>
      <c r="J27" s="142">
        <f t="shared" si="3"/>
        <v>0</v>
      </c>
      <c r="K27" s="110">
        <v>0</v>
      </c>
      <c r="L27" s="110">
        <v>0</v>
      </c>
      <c r="M27" s="156">
        <f t="shared" si="4"/>
        <v>0</v>
      </c>
      <c r="N27" s="157">
        <f t="shared" si="5"/>
        <v>0</v>
      </c>
      <c r="O27" s="17"/>
    </row>
    <row r="28" spans="1:15" ht="15.6" thickBot="1">
      <c r="A28" s="140" t="s">
        <v>21</v>
      </c>
      <c r="B28" s="158">
        <f>SUM(B16:B27)</f>
        <v>57310</v>
      </c>
      <c r="C28" s="207">
        <f>SUM(C16:C27)</f>
        <v>944</v>
      </c>
      <c r="D28" s="207">
        <f>SUM(D16:D27)</f>
        <v>1823</v>
      </c>
      <c r="E28" s="158">
        <f>SUM(E16:E27)</f>
        <v>56431</v>
      </c>
      <c r="F28" s="158">
        <f>SUM(F16:F27)</f>
        <v>2298</v>
      </c>
      <c r="G28" s="158">
        <f t="shared" si="1"/>
        <v>32032</v>
      </c>
      <c r="H28" s="158">
        <f>SUM(H16:H27)</f>
        <v>10902</v>
      </c>
      <c r="I28" s="158">
        <f>SUM(I16:I27)</f>
        <v>0</v>
      </c>
      <c r="J28" s="158">
        <f t="shared" si="3"/>
        <v>0</v>
      </c>
      <c r="K28" s="158">
        <f>SUM(K16:K27)</f>
        <v>11199</v>
      </c>
      <c r="L28" s="158">
        <f>SUM(L16:L27)</f>
        <v>10902</v>
      </c>
      <c r="M28" s="159">
        <f>SUM(M16:M27)</f>
        <v>22101</v>
      </c>
      <c r="N28" s="160">
        <f t="shared" si="5"/>
        <v>0.63800000000000001</v>
      </c>
      <c r="O28" s="17"/>
    </row>
    <row r="29" spans="1:15" ht="15.6" thickTop="1">
      <c r="A29" s="138" t="s">
        <v>22</v>
      </c>
      <c r="B29" s="161"/>
      <c r="C29" s="161"/>
      <c r="D29" s="161"/>
      <c r="E29" s="161">
        <f t="shared" ref="E29:M29" si="6">ROUND(+E28/$K$9,2)</f>
        <v>1.63</v>
      </c>
      <c r="F29" s="161">
        <f t="shared" si="6"/>
        <v>7.0000000000000007E-2</v>
      </c>
      <c r="G29" s="161">
        <f t="shared" si="6"/>
        <v>0.93</v>
      </c>
      <c r="H29" s="161">
        <f t="shared" si="6"/>
        <v>0.31</v>
      </c>
      <c r="I29" s="161">
        <f t="shared" si="6"/>
        <v>0</v>
      </c>
      <c r="J29" s="161">
        <f t="shared" si="6"/>
        <v>0</v>
      </c>
      <c r="K29" s="161">
        <f t="shared" si="6"/>
        <v>0.32</v>
      </c>
      <c r="L29" s="161">
        <f t="shared" si="6"/>
        <v>0.31</v>
      </c>
      <c r="M29" s="162">
        <f t="shared" si="6"/>
        <v>0.64</v>
      </c>
      <c r="N29" s="163"/>
      <c r="O29" s="17"/>
    </row>
    <row r="30" spans="1:15" ht="15.6" thickBot="1">
      <c r="A30" s="140" t="s">
        <v>23</v>
      </c>
      <c r="B30" s="164"/>
      <c r="C30" s="145"/>
      <c r="D30" s="145"/>
      <c r="E30" s="145">
        <f t="shared" ref="E30:M30" si="7">E28/$E$28*100</f>
        <v>100</v>
      </c>
      <c r="F30" s="145">
        <f t="shared" si="7"/>
        <v>4.072229802767982</v>
      </c>
      <c r="G30" s="145">
        <f t="shared" si="7"/>
        <v>56.763126650245432</v>
      </c>
      <c r="H30" s="145">
        <f t="shared" si="7"/>
        <v>19.319168542113378</v>
      </c>
      <c r="I30" s="145">
        <f t="shared" si="7"/>
        <v>0</v>
      </c>
      <c r="J30" s="145">
        <f t="shared" si="7"/>
        <v>0</v>
      </c>
      <c r="K30" s="145">
        <f t="shared" si="7"/>
        <v>19.845475004873208</v>
      </c>
      <c r="L30" s="145">
        <f t="shared" si="7"/>
        <v>19.319168542113378</v>
      </c>
      <c r="M30" s="165">
        <f t="shared" si="7"/>
        <v>39.164643546986582</v>
      </c>
      <c r="N30" s="157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42"/>
      <c r="N31" s="42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5"/>
      <c r="I36" s="136"/>
      <c r="J36" s="24"/>
      <c r="K36" s="136"/>
      <c r="L36" s="136"/>
      <c r="M36" s="44"/>
      <c r="N36" s="44"/>
      <c r="O36" s="44"/>
    </row>
    <row r="37" spans="1:15">
      <c r="A37" s="135"/>
      <c r="B37" s="136"/>
      <c r="C37" s="136" t="s">
        <v>0</v>
      </c>
      <c r="D37" s="136" t="s">
        <v>0</v>
      </c>
      <c r="E37" s="149" t="s">
        <v>0</v>
      </c>
      <c r="F37" s="136"/>
      <c r="G37" s="136"/>
      <c r="H37" s="136"/>
      <c r="I37" s="136"/>
      <c r="J37" s="136"/>
      <c r="K37" s="136"/>
      <c r="L37" s="136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K9" sqref="K9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114</v>
      </c>
      <c r="C8" s="2"/>
      <c r="D8" s="2"/>
      <c r="E8" s="2"/>
      <c r="F8" s="2"/>
      <c r="G8" s="8" t="s">
        <v>56</v>
      </c>
      <c r="H8" s="2"/>
      <c r="I8" s="2" t="s">
        <v>91</v>
      </c>
      <c r="J8" s="2"/>
      <c r="K8" s="2"/>
      <c r="L8" s="2"/>
      <c r="M8" s="2"/>
      <c r="N8" s="2"/>
    </row>
    <row r="9" spans="1:15" ht="17.399999999999999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9">
        <v>10917</v>
      </c>
      <c r="L9" s="11"/>
      <c r="M9" s="10" t="s">
        <v>77</v>
      </c>
      <c r="N9" s="120">
        <v>2021</v>
      </c>
    </row>
    <row r="10" spans="1:15" ht="17.399999999999999">
      <c r="A10" s="10" t="s">
        <v>6</v>
      </c>
      <c r="B10" s="11" t="s">
        <v>115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5" t="s">
        <v>7</v>
      </c>
      <c r="B11" s="15" t="s">
        <v>28</v>
      </c>
      <c r="C11" s="15" t="s">
        <v>37</v>
      </c>
      <c r="D11" s="15" t="s">
        <v>42</v>
      </c>
      <c r="E11" s="15" t="s">
        <v>46</v>
      </c>
      <c r="F11" s="15" t="s">
        <v>52</v>
      </c>
      <c r="G11" s="15" t="s">
        <v>59</v>
      </c>
      <c r="H11" s="15" t="s">
        <v>61</v>
      </c>
      <c r="I11" s="15" t="s">
        <v>64</v>
      </c>
      <c r="J11" s="15" t="s">
        <v>70</v>
      </c>
      <c r="K11" s="15" t="s">
        <v>71</v>
      </c>
      <c r="L11" s="15" t="s">
        <v>75</v>
      </c>
      <c r="M11" s="15" t="s">
        <v>78</v>
      </c>
      <c r="N11" s="15" t="s">
        <v>79</v>
      </c>
      <c r="O11" s="17"/>
    </row>
    <row r="12" spans="1:15">
      <c r="A12" s="18"/>
      <c r="B12" s="18" t="s">
        <v>29</v>
      </c>
      <c r="C12" s="18" t="s">
        <v>38</v>
      </c>
      <c r="D12" s="18" t="s">
        <v>43</v>
      </c>
      <c r="E12" s="18"/>
      <c r="F12" s="18"/>
      <c r="G12" s="18"/>
      <c r="H12" s="18"/>
      <c r="I12" s="18"/>
      <c r="J12" s="18"/>
      <c r="K12" s="18"/>
      <c r="L12" s="19"/>
      <c r="M12" s="19"/>
      <c r="N12" s="18"/>
      <c r="O12" s="17"/>
    </row>
    <row r="13" spans="1:15">
      <c r="A13" s="22"/>
      <c r="B13" s="23" t="s">
        <v>30</v>
      </c>
      <c r="C13" s="23" t="s">
        <v>30</v>
      </c>
      <c r="D13" s="23" t="s">
        <v>44</v>
      </c>
      <c r="E13" s="23" t="s">
        <v>47</v>
      </c>
      <c r="F13" s="23" t="s">
        <v>53</v>
      </c>
      <c r="G13" s="23" t="s">
        <v>53</v>
      </c>
      <c r="H13" s="23" t="s">
        <v>43</v>
      </c>
      <c r="I13" s="23" t="s">
        <v>65</v>
      </c>
      <c r="J13" s="23" t="s">
        <v>65</v>
      </c>
      <c r="K13" s="23" t="s">
        <v>72</v>
      </c>
      <c r="L13" s="24"/>
      <c r="M13" s="24"/>
      <c r="N13" s="23"/>
      <c r="O13" s="17"/>
    </row>
    <row r="14" spans="1:15">
      <c r="A14" s="23" t="s">
        <v>8</v>
      </c>
      <c r="B14" s="23" t="s">
        <v>31</v>
      </c>
      <c r="C14" s="23" t="s">
        <v>39</v>
      </c>
      <c r="D14" s="23" t="s">
        <v>45</v>
      </c>
      <c r="E14" s="23" t="s">
        <v>48</v>
      </c>
      <c r="F14" s="23" t="s">
        <v>54</v>
      </c>
      <c r="G14" s="23" t="s">
        <v>54</v>
      </c>
      <c r="H14" s="23" t="s">
        <v>44</v>
      </c>
      <c r="I14" s="23" t="s">
        <v>55</v>
      </c>
      <c r="J14" s="23" t="s">
        <v>60</v>
      </c>
      <c r="K14" s="27" t="s">
        <v>92</v>
      </c>
      <c r="L14" s="27" t="s">
        <v>30</v>
      </c>
      <c r="M14" s="27"/>
      <c r="N14" s="23" t="s">
        <v>80</v>
      </c>
      <c r="O14" s="17"/>
    </row>
    <row r="15" spans="1:15">
      <c r="A15" s="23"/>
      <c r="B15" s="23" t="s">
        <v>32</v>
      </c>
      <c r="C15" s="23" t="s">
        <v>40</v>
      </c>
      <c r="D15" s="23" t="s">
        <v>32</v>
      </c>
      <c r="E15" s="23"/>
      <c r="F15" s="23" t="s">
        <v>55</v>
      </c>
      <c r="G15" s="23" t="s">
        <v>60</v>
      </c>
      <c r="H15" s="23" t="s">
        <v>62</v>
      </c>
      <c r="I15" s="22"/>
      <c r="J15" s="23"/>
      <c r="K15" s="23" t="s">
        <v>93</v>
      </c>
      <c r="L15" s="23" t="s">
        <v>76</v>
      </c>
      <c r="M15" s="23" t="s">
        <v>21</v>
      </c>
      <c r="N15" s="23" t="s">
        <v>81</v>
      </c>
      <c r="O15" s="17"/>
    </row>
    <row r="16" spans="1:15">
      <c r="A16" s="140" t="s">
        <v>9</v>
      </c>
      <c r="B16" s="110">
        <v>0</v>
      </c>
      <c r="C16" s="141">
        <v>0</v>
      </c>
      <c r="D16" s="141">
        <v>0</v>
      </c>
      <c r="E16" s="142">
        <f t="shared" ref="E16:E27" si="0">B16+C16-D16</f>
        <v>0</v>
      </c>
      <c r="F16" s="110">
        <v>0</v>
      </c>
      <c r="G16" s="142">
        <f t="shared" ref="G16:G28" si="1">E16-F16-H16-K16</f>
        <v>0</v>
      </c>
      <c r="H16" s="110">
        <v>0</v>
      </c>
      <c r="I16" s="110">
        <v>0</v>
      </c>
      <c r="J16" s="142">
        <f t="shared" ref="J16:J28" si="2">H16-I16-L16</f>
        <v>0</v>
      </c>
      <c r="K16" s="110">
        <v>0</v>
      </c>
      <c r="L16" s="110">
        <v>0</v>
      </c>
      <c r="M16" s="142">
        <f t="shared" ref="M16:M27" si="3">SUM(K16:L16)</f>
        <v>0</v>
      </c>
      <c r="N16" s="140">
        <f t="shared" ref="N16:N28" si="4">ROUND(+M16/$K$9,3)</f>
        <v>0</v>
      </c>
      <c r="O16" s="17"/>
    </row>
    <row r="17" spans="1:15">
      <c r="A17" s="140" t="s">
        <v>10</v>
      </c>
      <c r="B17" s="110">
        <v>0</v>
      </c>
      <c r="C17" s="141">
        <v>0</v>
      </c>
      <c r="D17" s="141">
        <v>0</v>
      </c>
      <c r="E17" s="142">
        <f t="shared" si="0"/>
        <v>0</v>
      </c>
      <c r="F17" s="110">
        <v>0</v>
      </c>
      <c r="G17" s="142">
        <f t="shared" si="1"/>
        <v>0</v>
      </c>
      <c r="H17" s="110">
        <v>0</v>
      </c>
      <c r="I17" s="110">
        <v>0</v>
      </c>
      <c r="J17" s="142">
        <f t="shared" si="2"/>
        <v>0</v>
      </c>
      <c r="K17" s="110">
        <v>0</v>
      </c>
      <c r="L17" s="110">
        <v>0</v>
      </c>
      <c r="M17" s="142">
        <f t="shared" si="3"/>
        <v>0</v>
      </c>
      <c r="N17" s="140">
        <f t="shared" si="4"/>
        <v>0</v>
      </c>
      <c r="O17" s="17"/>
    </row>
    <row r="18" spans="1:15">
      <c r="A18" s="140" t="s">
        <v>11</v>
      </c>
      <c r="B18" s="110">
        <v>0</v>
      </c>
      <c r="C18" s="141">
        <v>0</v>
      </c>
      <c r="D18" s="141">
        <v>0</v>
      </c>
      <c r="E18" s="142">
        <f t="shared" si="0"/>
        <v>0</v>
      </c>
      <c r="F18" s="110">
        <v>0</v>
      </c>
      <c r="G18" s="142">
        <f t="shared" si="1"/>
        <v>0</v>
      </c>
      <c r="H18" s="110">
        <v>0</v>
      </c>
      <c r="I18" s="110">
        <v>0</v>
      </c>
      <c r="J18" s="142">
        <f t="shared" si="2"/>
        <v>0</v>
      </c>
      <c r="K18" s="110">
        <v>0</v>
      </c>
      <c r="L18" s="110">
        <v>0</v>
      </c>
      <c r="M18" s="142">
        <f t="shared" si="3"/>
        <v>0</v>
      </c>
      <c r="N18" s="140">
        <f t="shared" si="4"/>
        <v>0</v>
      </c>
      <c r="O18" s="17"/>
    </row>
    <row r="19" spans="1:15">
      <c r="A19" s="140" t="s">
        <v>12</v>
      </c>
      <c r="B19" s="110">
        <v>0</v>
      </c>
      <c r="C19" s="141">
        <v>0</v>
      </c>
      <c r="D19" s="141">
        <v>0</v>
      </c>
      <c r="E19" s="142">
        <f t="shared" si="0"/>
        <v>0</v>
      </c>
      <c r="F19" s="110">
        <v>0</v>
      </c>
      <c r="G19" s="142">
        <f t="shared" si="1"/>
        <v>0</v>
      </c>
      <c r="H19" s="110">
        <v>0</v>
      </c>
      <c r="I19" s="110">
        <v>0</v>
      </c>
      <c r="J19" s="142">
        <f t="shared" si="2"/>
        <v>0</v>
      </c>
      <c r="K19" s="110">
        <v>0</v>
      </c>
      <c r="L19" s="110">
        <v>0</v>
      </c>
      <c r="M19" s="142">
        <f t="shared" si="3"/>
        <v>0</v>
      </c>
      <c r="N19" s="140">
        <f t="shared" si="4"/>
        <v>0</v>
      </c>
      <c r="O19" s="17"/>
    </row>
    <row r="20" spans="1:15">
      <c r="A20" s="140" t="s">
        <v>13</v>
      </c>
      <c r="B20" s="110">
        <v>0</v>
      </c>
      <c r="C20" s="141">
        <v>0</v>
      </c>
      <c r="D20" s="141">
        <v>0</v>
      </c>
      <c r="E20" s="142">
        <f t="shared" si="0"/>
        <v>0</v>
      </c>
      <c r="F20" s="110">
        <v>0</v>
      </c>
      <c r="G20" s="142">
        <f t="shared" si="1"/>
        <v>0</v>
      </c>
      <c r="H20" s="110">
        <v>0</v>
      </c>
      <c r="I20" s="110">
        <v>0</v>
      </c>
      <c r="J20" s="142">
        <f t="shared" si="2"/>
        <v>0</v>
      </c>
      <c r="K20" s="110">
        <v>0</v>
      </c>
      <c r="L20" s="110">
        <v>0</v>
      </c>
      <c r="M20" s="142">
        <f t="shared" si="3"/>
        <v>0</v>
      </c>
      <c r="N20" s="140">
        <f t="shared" si="4"/>
        <v>0</v>
      </c>
      <c r="O20" s="17"/>
    </row>
    <row r="21" spans="1:15">
      <c r="A21" s="140" t="s">
        <v>14</v>
      </c>
      <c r="B21" s="110">
        <v>3099</v>
      </c>
      <c r="C21" s="141">
        <v>0</v>
      </c>
      <c r="D21" s="141">
        <v>0</v>
      </c>
      <c r="E21" s="142">
        <f t="shared" si="0"/>
        <v>3099</v>
      </c>
      <c r="F21" s="221">
        <v>945</v>
      </c>
      <c r="G21" s="142">
        <f t="shared" si="1"/>
        <v>2140</v>
      </c>
      <c r="H21" s="110">
        <v>0</v>
      </c>
      <c r="I21" s="110">
        <v>0</v>
      </c>
      <c r="J21" s="142">
        <f t="shared" si="2"/>
        <v>0</v>
      </c>
      <c r="K21" s="221">
        <v>14</v>
      </c>
      <c r="L21" s="110">
        <v>0</v>
      </c>
      <c r="M21" s="142">
        <f t="shared" si="3"/>
        <v>14</v>
      </c>
      <c r="N21" s="140">
        <f t="shared" si="4"/>
        <v>1E-3</v>
      </c>
      <c r="O21" s="17"/>
    </row>
    <row r="22" spans="1:15">
      <c r="A22" s="140" t="s">
        <v>15</v>
      </c>
      <c r="B22" s="110">
        <v>8555</v>
      </c>
      <c r="C22" s="141">
        <v>0</v>
      </c>
      <c r="D22" s="141">
        <v>0</v>
      </c>
      <c r="E22" s="142">
        <f t="shared" si="0"/>
        <v>8555</v>
      </c>
      <c r="F22" s="221">
        <v>880</v>
      </c>
      <c r="G22" s="142">
        <f t="shared" si="1"/>
        <v>6065</v>
      </c>
      <c r="H22" s="110">
        <v>0</v>
      </c>
      <c r="I22" s="110">
        <v>0</v>
      </c>
      <c r="J22" s="142">
        <f t="shared" si="2"/>
        <v>0</v>
      </c>
      <c r="K22" s="222">
        <v>1610</v>
      </c>
      <c r="L22" s="110">
        <v>0</v>
      </c>
      <c r="M22" s="142">
        <f t="shared" si="3"/>
        <v>1610</v>
      </c>
      <c r="N22" s="140">
        <f t="shared" si="4"/>
        <v>0.14699999999999999</v>
      </c>
      <c r="O22" s="17"/>
    </row>
    <row r="23" spans="1:15">
      <c r="A23" s="140" t="s">
        <v>16</v>
      </c>
      <c r="B23" s="110">
        <v>7166</v>
      </c>
      <c r="C23" s="141">
        <v>0</v>
      </c>
      <c r="D23" s="141">
        <v>0</v>
      </c>
      <c r="E23" s="142">
        <f t="shared" si="0"/>
        <v>7166</v>
      </c>
      <c r="F23" s="221">
        <v>976</v>
      </c>
      <c r="G23" s="142">
        <f t="shared" si="1"/>
        <v>3886</v>
      </c>
      <c r="H23" s="110">
        <v>0</v>
      </c>
      <c r="I23" s="110">
        <v>0</v>
      </c>
      <c r="J23" s="142">
        <f t="shared" si="2"/>
        <v>0</v>
      </c>
      <c r="K23" s="222">
        <v>2304</v>
      </c>
      <c r="L23" s="110">
        <v>0</v>
      </c>
      <c r="M23" s="142">
        <f t="shared" si="3"/>
        <v>2304</v>
      </c>
      <c r="N23" s="140">
        <f t="shared" si="4"/>
        <v>0.21099999999999999</v>
      </c>
      <c r="O23" s="17"/>
    </row>
    <row r="24" spans="1:15">
      <c r="A24" s="140" t="s">
        <v>17</v>
      </c>
      <c r="B24" s="110">
        <v>2087</v>
      </c>
      <c r="C24" s="141">
        <v>0</v>
      </c>
      <c r="D24" s="141">
        <v>0</v>
      </c>
      <c r="E24" s="142">
        <f t="shared" si="0"/>
        <v>2087</v>
      </c>
      <c r="F24" s="221">
        <v>388</v>
      </c>
      <c r="G24" s="142">
        <f t="shared" si="1"/>
        <v>1135</v>
      </c>
      <c r="H24" s="110">
        <v>0</v>
      </c>
      <c r="I24" s="110">
        <v>0</v>
      </c>
      <c r="J24" s="142">
        <f t="shared" si="2"/>
        <v>0</v>
      </c>
      <c r="K24" s="221">
        <v>564</v>
      </c>
      <c r="L24" s="110">
        <v>0</v>
      </c>
      <c r="M24" s="142">
        <f t="shared" si="3"/>
        <v>564</v>
      </c>
      <c r="N24" s="140">
        <f t="shared" si="4"/>
        <v>5.1999999999999998E-2</v>
      </c>
      <c r="O24" s="17"/>
    </row>
    <row r="25" spans="1:15">
      <c r="A25" s="140" t="s">
        <v>18</v>
      </c>
      <c r="B25" s="110">
        <v>0</v>
      </c>
      <c r="C25" s="141">
        <v>0</v>
      </c>
      <c r="D25" s="141">
        <v>0</v>
      </c>
      <c r="E25" s="142">
        <f t="shared" si="0"/>
        <v>0</v>
      </c>
      <c r="F25" s="110">
        <v>0</v>
      </c>
      <c r="G25" s="142">
        <f t="shared" si="1"/>
        <v>0</v>
      </c>
      <c r="H25" s="110">
        <v>0</v>
      </c>
      <c r="I25" s="110">
        <v>0</v>
      </c>
      <c r="J25" s="142">
        <f t="shared" si="2"/>
        <v>0</v>
      </c>
      <c r="K25" s="110">
        <v>0</v>
      </c>
      <c r="L25" s="110">
        <v>0</v>
      </c>
      <c r="M25" s="142">
        <f t="shared" si="3"/>
        <v>0</v>
      </c>
      <c r="N25" s="140">
        <f t="shared" si="4"/>
        <v>0</v>
      </c>
      <c r="O25" s="17"/>
    </row>
    <row r="26" spans="1:15">
      <c r="A26" s="140" t="s">
        <v>19</v>
      </c>
      <c r="B26" s="110">
        <v>0</v>
      </c>
      <c r="C26" s="141">
        <v>0</v>
      </c>
      <c r="D26" s="141">
        <v>0</v>
      </c>
      <c r="E26" s="142">
        <f t="shared" si="0"/>
        <v>0</v>
      </c>
      <c r="F26" s="110">
        <v>0</v>
      </c>
      <c r="G26" s="142">
        <f t="shared" si="1"/>
        <v>0</v>
      </c>
      <c r="H26" s="110">
        <v>0</v>
      </c>
      <c r="I26" s="110">
        <v>0</v>
      </c>
      <c r="J26" s="142">
        <f t="shared" si="2"/>
        <v>0</v>
      </c>
      <c r="K26" s="110">
        <v>0</v>
      </c>
      <c r="L26" s="110">
        <v>0</v>
      </c>
      <c r="M26" s="142">
        <f t="shared" si="3"/>
        <v>0</v>
      </c>
      <c r="N26" s="140">
        <f t="shared" si="4"/>
        <v>0</v>
      </c>
      <c r="O26" s="17"/>
    </row>
    <row r="27" spans="1:15">
      <c r="A27" s="140" t="s">
        <v>20</v>
      </c>
      <c r="B27" s="110">
        <v>0</v>
      </c>
      <c r="C27" s="141">
        <v>0</v>
      </c>
      <c r="D27" s="141">
        <v>0</v>
      </c>
      <c r="E27" s="142">
        <f t="shared" si="0"/>
        <v>0</v>
      </c>
      <c r="F27" s="110">
        <v>0</v>
      </c>
      <c r="G27" s="142">
        <f t="shared" si="1"/>
        <v>0</v>
      </c>
      <c r="H27" s="110">
        <v>0</v>
      </c>
      <c r="I27" s="110">
        <v>0</v>
      </c>
      <c r="J27" s="142">
        <f t="shared" si="2"/>
        <v>0</v>
      </c>
      <c r="K27" s="110">
        <v>0</v>
      </c>
      <c r="L27" s="110">
        <v>0</v>
      </c>
      <c r="M27" s="142">
        <f t="shared" si="3"/>
        <v>0</v>
      </c>
      <c r="N27" s="140">
        <f t="shared" si="4"/>
        <v>0</v>
      </c>
      <c r="O27" s="17"/>
    </row>
    <row r="28" spans="1:15" ht="15.6" thickBot="1">
      <c r="A28" s="173" t="s">
        <v>21</v>
      </c>
      <c r="B28" s="158">
        <f>SUM(B16:B27)</f>
        <v>20907</v>
      </c>
      <c r="C28" s="158">
        <f>SUM(C16:C27)</f>
        <v>0</v>
      </c>
      <c r="D28" s="158">
        <f>SUM(D16:D27)</f>
        <v>0</v>
      </c>
      <c r="E28" s="158">
        <f>SUM(E16:E27)</f>
        <v>20907</v>
      </c>
      <c r="F28" s="158">
        <f>SUM(F16:F27)</f>
        <v>3189</v>
      </c>
      <c r="G28" s="158">
        <f t="shared" si="1"/>
        <v>13226</v>
      </c>
      <c r="H28" s="158">
        <f>SUM(H16:H27)</f>
        <v>0</v>
      </c>
      <c r="I28" s="158">
        <f>SUM(I16:I27)</f>
        <v>0</v>
      </c>
      <c r="J28" s="158">
        <f t="shared" si="2"/>
        <v>0</v>
      </c>
      <c r="K28" s="158">
        <f>SUM(K16:K27)</f>
        <v>4492</v>
      </c>
      <c r="L28" s="158">
        <f>SUM(L16:L27)</f>
        <v>0</v>
      </c>
      <c r="M28" s="158">
        <f>SUM(M16:M27)</f>
        <v>4492</v>
      </c>
      <c r="N28" s="143">
        <f t="shared" si="4"/>
        <v>0.41099999999999998</v>
      </c>
      <c r="O28" s="17"/>
    </row>
    <row r="29" spans="1:15" ht="15.6" thickTop="1">
      <c r="A29" s="139" t="s">
        <v>22</v>
      </c>
      <c r="B29" s="139"/>
      <c r="C29" s="139"/>
      <c r="D29" s="139"/>
      <c r="E29" s="161">
        <f t="shared" ref="E29:M29" si="5">ROUND(+E28/$K$9,2)</f>
        <v>1.92</v>
      </c>
      <c r="F29" s="161">
        <f t="shared" si="5"/>
        <v>0.28999999999999998</v>
      </c>
      <c r="G29" s="161">
        <f t="shared" si="5"/>
        <v>1.21</v>
      </c>
      <c r="H29" s="161">
        <f t="shared" si="5"/>
        <v>0</v>
      </c>
      <c r="I29" s="161">
        <f t="shared" si="5"/>
        <v>0</v>
      </c>
      <c r="J29" s="161">
        <f t="shared" si="5"/>
        <v>0</v>
      </c>
      <c r="K29" s="161">
        <f t="shared" si="5"/>
        <v>0.41</v>
      </c>
      <c r="L29" s="161">
        <f t="shared" si="5"/>
        <v>0</v>
      </c>
      <c r="M29" s="161">
        <f t="shared" si="5"/>
        <v>0.41</v>
      </c>
      <c r="N29" s="139"/>
      <c r="O29" s="17"/>
    </row>
    <row r="30" spans="1:15" ht="15.6" thickBot="1">
      <c r="A30" s="140" t="s">
        <v>23</v>
      </c>
      <c r="B30" s="140"/>
      <c r="C30" s="140"/>
      <c r="D30" s="140"/>
      <c r="E30" s="145">
        <f t="shared" ref="E30:M30" si="6">ROUND(+E28/$E$28*100,1)</f>
        <v>100</v>
      </c>
      <c r="F30" s="145">
        <f t="shared" si="6"/>
        <v>15.3</v>
      </c>
      <c r="G30" s="145">
        <f t="shared" si="6"/>
        <v>63.3</v>
      </c>
      <c r="H30" s="145">
        <f t="shared" si="6"/>
        <v>0</v>
      </c>
      <c r="I30" s="145">
        <f t="shared" si="6"/>
        <v>0</v>
      </c>
      <c r="J30" s="145">
        <f t="shared" si="6"/>
        <v>0</v>
      </c>
      <c r="K30" s="145">
        <f t="shared" si="6"/>
        <v>21.5</v>
      </c>
      <c r="L30" s="145">
        <f t="shared" si="6"/>
        <v>0</v>
      </c>
      <c r="M30" s="145">
        <f t="shared" si="6"/>
        <v>21.5</v>
      </c>
      <c r="N30" s="140"/>
      <c r="O30" s="17"/>
    </row>
    <row r="31" spans="1:15" ht="15.6" thickTop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5">
      <c r="A32" s="24" t="s">
        <v>24</v>
      </c>
      <c r="B32" s="24" t="s">
        <v>33</v>
      </c>
      <c r="C32" s="136"/>
      <c r="D32" s="136"/>
      <c r="E32" s="136"/>
      <c r="F32" s="136"/>
      <c r="G32" s="136"/>
      <c r="H32" s="136"/>
      <c r="I32" s="24" t="s">
        <v>66</v>
      </c>
      <c r="J32" s="136"/>
      <c r="K32" s="136"/>
      <c r="L32" s="136"/>
      <c r="M32" s="136"/>
      <c r="N32" s="136"/>
    </row>
    <row r="33" spans="1:15">
      <c r="A33" s="24"/>
      <c r="B33" s="24" t="s">
        <v>34</v>
      </c>
      <c r="C33" s="136"/>
      <c r="D33" s="136"/>
      <c r="E33" s="136"/>
      <c r="F33" s="136"/>
      <c r="G33" s="136"/>
      <c r="H33" s="136"/>
      <c r="I33" s="24" t="s">
        <v>67</v>
      </c>
      <c r="J33" s="136"/>
      <c r="K33" s="136"/>
      <c r="L33" s="136"/>
      <c r="M33" s="136"/>
      <c r="N33" s="136"/>
    </row>
    <row r="34" spans="1:15">
      <c r="A34" s="24"/>
      <c r="B34" s="24" t="s">
        <v>35</v>
      </c>
      <c r="C34" s="136"/>
      <c r="D34" s="136"/>
      <c r="E34" s="136"/>
      <c r="F34" s="136"/>
      <c r="G34" s="136"/>
      <c r="H34" s="136"/>
      <c r="I34" s="24" t="s">
        <v>68</v>
      </c>
      <c r="J34" s="136"/>
      <c r="K34" s="136"/>
      <c r="L34" s="136"/>
      <c r="M34" s="136"/>
      <c r="N34" s="136"/>
    </row>
    <row r="35" spans="1:15">
      <c r="A35" s="24"/>
      <c r="B35" s="24" t="s">
        <v>36</v>
      </c>
      <c r="C35" s="136"/>
      <c r="D35" s="136"/>
      <c r="E35" s="136"/>
      <c r="F35" s="136"/>
      <c r="G35" s="136"/>
      <c r="H35" s="136"/>
      <c r="I35" s="24" t="s">
        <v>69</v>
      </c>
      <c r="J35" s="136"/>
      <c r="K35" s="136"/>
      <c r="L35" s="136"/>
      <c r="M35" s="136"/>
      <c r="N35" s="136"/>
    </row>
    <row r="36" spans="1:15">
      <c r="A36" s="54"/>
      <c r="B36" s="135"/>
      <c r="C36" s="136" t="s">
        <v>0</v>
      </c>
      <c r="D36" s="136" t="s">
        <v>0</v>
      </c>
      <c r="E36" s="148" t="s">
        <v>0</v>
      </c>
      <c r="F36" s="135"/>
      <c r="G36" s="135"/>
      <c r="H36" s="136"/>
      <c r="I36" s="24"/>
      <c r="J36" s="136"/>
      <c r="K36" s="136"/>
      <c r="L36" s="136"/>
      <c r="M36" s="136"/>
      <c r="N36" s="136"/>
      <c r="O36" s="44"/>
    </row>
    <row r="40" spans="1:15" ht="24.6">
      <c r="B40" s="194"/>
      <c r="C40" s="197"/>
      <c r="D40" s="197"/>
      <c r="E40" s="19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</vt:i4>
      </vt:variant>
    </vt:vector>
  </HeadingPairs>
  <TitlesOfParts>
    <vt:vector size="28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'gln elder'!Print_Area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Sprague, James Warren</cp:lastModifiedBy>
  <cp:lastPrinted>2022-01-05T16:52:08Z</cp:lastPrinted>
  <dcterms:created xsi:type="dcterms:W3CDTF">2005-01-04T14:17:57Z</dcterms:created>
  <dcterms:modified xsi:type="dcterms:W3CDTF">2022-01-25T15:23:02Z</dcterms:modified>
</cp:coreProperties>
</file>