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ustin.ahern\Desktop\HCLake_Splits\"/>
    </mc:Choice>
  </mc:AlternateContent>
  <xr:revisionPtr revIDLastSave="0" documentId="8_{7B2D4090-5950-46F9-AB8D-F8A938D11861}" xr6:coauthVersionLast="47" xr6:coauthVersionMax="47" xr10:uidLastSave="{00000000-0000-0000-0000-000000000000}"/>
  <bookViews>
    <workbookView xWindow="8895" yWindow="825" windowWidth="19440" windowHeight="14940" activeTab="1" xr2:uid="{00000000-000D-0000-FFFF-FFFF00000000}"/>
  </bookViews>
  <sheets>
    <sheet name="Documentation" sheetId="4" r:id="rId1"/>
    <sheet name="Summary" sheetId="1" r:id="rId2"/>
    <sheet name="AccountingYear" sheetId="2" r:id="rId3"/>
    <sheet name="CourtlandAboveLovewell" sheetId="3" r:id="rId4"/>
  </sheet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85" i="2" l="1"/>
  <c r="S85" i="2"/>
  <c r="T85" i="2"/>
  <c r="U85" i="2"/>
  <c r="Z85" i="2"/>
  <c r="AA85" i="2"/>
  <c r="AB85" i="2"/>
  <c r="Q85" i="2"/>
  <c r="X53" i="2" l="1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3" i="2"/>
  <c r="W82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4" i="2"/>
  <c r="V85" i="2" s="1"/>
  <c r="AJ66" i="2" l="1"/>
  <c r="AJ67" i="2"/>
  <c r="AJ68" i="2"/>
  <c r="AJ69" i="2"/>
  <c r="AJ70" i="2"/>
  <c r="AJ71" i="2"/>
  <c r="AJ72" i="2"/>
  <c r="AJ73" i="2"/>
  <c r="AJ74" i="2"/>
  <c r="AJ75" i="2"/>
  <c r="AJ76" i="2"/>
  <c r="H66" i="2"/>
  <c r="H67" i="2"/>
  <c r="H68" i="2"/>
  <c r="H69" i="2"/>
  <c r="H70" i="2"/>
  <c r="H71" i="2"/>
  <c r="H72" i="2"/>
  <c r="H73" i="2"/>
  <c r="H74" i="2"/>
  <c r="H75" i="2"/>
  <c r="H76" i="2"/>
  <c r="J21" i="3" l="1"/>
  <c r="K21" i="3" s="1"/>
  <c r="J22" i="3"/>
  <c r="K22" i="3" s="1"/>
  <c r="J23" i="3"/>
  <c r="K23" i="3" s="1"/>
  <c r="J24" i="3"/>
  <c r="K24" i="3" s="1"/>
  <c r="O24" i="3" s="1"/>
  <c r="P24" i="3" s="1"/>
  <c r="J25" i="3"/>
  <c r="K25" i="3" s="1"/>
  <c r="J26" i="3"/>
  <c r="K26" i="3" s="1"/>
  <c r="J27" i="3"/>
  <c r="K27" i="3" s="1"/>
  <c r="J28" i="3"/>
  <c r="K28" i="3" s="1"/>
  <c r="O28" i="3" s="1"/>
  <c r="P28" i="3" s="1"/>
  <c r="J29" i="3"/>
  <c r="K29" i="3" s="1"/>
  <c r="J30" i="3"/>
  <c r="K30" i="3" s="1"/>
  <c r="J20" i="3"/>
  <c r="K20" i="3" s="1"/>
  <c r="O20" i="3" s="1"/>
  <c r="J19" i="3"/>
  <c r="K19" i="3" s="1"/>
  <c r="O19" i="3" s="1"/>
  <c r="P19" i="3" s="1"/>
  <c r="F21" i="3"/>
  <c r="G21" i="3" s="1"/>
  <c r="L21" i="3" s="1"/>
  <c r="F22" i="3"/>
  <c r="F23" i="3"/>
  <c r="G23" i="3" s="1"/>
  <c r="F24" i="3"/>
  <c r="G24" i="3" s="1"/>
  <c r="L24" i="3" s="1"/>
  <c r="F25" i="3"/>
  <c r="G25" i="3" s="1"/>
  <c r="F26" i="3"/>
  <c r="G26" i="3" s="1"/>
  <c r="F27" i="3"/>
  <c r="G27" i="3" s="1"/>
  <c r="L27" i="3" s="1"/>
  <c r="Q27" i="3" s="1"/>
  <c r="F28" i="3"/>
  <c r="G28" i="3" s="1"/>
  <c r="F29" i="3"/>
  <c r="F30" i="3"/>
  <c r="G30" i="3" s="1"/>
  <c r="M30" i="3" s="1"/>
  <c r="F20" i="3"/>
  <c r="G20" i="3" s="1"/>
  <c r="L20" i="3" s="1"/>
  <c r="F19" i="3"/>
  <c r="G19" i="3" s="1"/>
  <c r="L19" i="3" s="1"/>
  <c r="Q19" i="3" s="1"/>
  <c r="O26" i="3" l="1"/>
  <c r="P26" i="3" s="1"/>
  <c r="G29" i="3"/>
  <c r="O23" i="3"/>
  <c r="P23" i="3" s="1"/>
  <c r="O27" i="3"/>
  <c r="P27" i="3" s="1"/>
  <c r="M21" i="3"/>
  <c r="Q21" i="3"/>
  <c r="M20" i="3"/>
  <c r="R20" i="3" s="1"/>
  <c r="Q20" i="3"/>
  <c r="M24" i="3"/>
  <c r="R24" i="3" s="1"/>
  <c r="Q24" i="3"/>
  <c r="L23" i="3"/>
  <c r="Q23" i="3" s="1"/>
  <c r="P20" i="3"/>
  <c r="L25" i="3"/>
  <c r="Q25" i="3" s="1"/>
  <c r="O25" i="3"/>
  <c r="P25" i="3" s="1"/>
  <c r="O29" i="3"/>
  <c r="P29" i="3" s="1"/>
  <c r="L28" i="3"/>
  <c r="M28" i="3" s="1"/>
  <c r="R28" i="3" s="1"/>
  <c r="G22" i="3"/>
  <c r="O21" i="3"/>
  <c r="P21" i="3" s="1"/>
  <c r="L30" i="3"/>
  <c r="L26" i="3"/>
  <c r="Q26" i="3" s="1"/>
  <c r="O30" i="3"/>
  <c r="P30" i="3" s="1"/>
  <c r="O22" i="3"/>
  <c r="P22" i="3" s="1"/>
  <c r="M19" i="3"/>
  <c r="M27" i="3"/>
  <c r="J44" i="2"/>
  <c r="C32" i="3"/>
  <c r="M44" i="2"/>
  <c r="C44" i="2"/>
  <c r="C45" i="2" s="1"/>
  <c r="M46" i="2"/>
  <c r="M23" i="3" l="1"/>
  <c r="L29" i="3"/>
  <c r="Q29" i="3" s="1"/>
  <c r="R30" i="3"/>
  <c r="M25" i="3"/>
  <c r="N25" i="3" s="1"/>
  <c r="S25" i="3" s="1"/>
  <c r="N20" i="3"/>
  <c r="S20" i="3" s="1"/>
  <c r="N30" i="3"/>
  <c r="S30" i="3" s="1"/>
  <c r="Q30" i="3"/>
  <c r="M26" i="3"/>
  <c r="N27" i="3"/>
  <c r="S27" i="3" s="1"/>
  <c r="R27" i="3"/>
  <c r="N24" i="3"/>
  <c r="S24" i="3" s="1"/>
  <c r="N19" i="3"/>
  <c r="S19" i="3" s="1"/>
  <c r="R19" i="3"/>
  <c r="N21" i="3"/>
  <c r="S21" i="3" s="1"/>
  <c r="R21" i="3"/>
  <c r="N28" i="3"/>
  <c r="S28" i="3" s="1"/>
  <c r="Q28" i="3"/>
  <c r="N23" i="3"/>
  <c r="S23" i="3" s="1"/>
  <c r="R23" i="3"/>
  <c r="L22" i="3"/>
  <c r="M22" i="3" s="1"/>
  <c r="R22" i="3" s="1"/>
  <c r="J65" i="2"/>
  <c r="M29" i="3" l="1"/>
  <c r="R25" i="3"/>
  <c r="N22" i="3"/>
  <c r="S22" i="3" s="1"/>
  <c r="Q22" i="3"/>
  <c r="N26" i="3"/>
  <c r="S26" i="3" s="1"/>
  <c r="R26" i="3"/>
  <c r="S84" i="2"/>
  <c r="T84" i="2"/>
  <c r="U84" i="2"/>
  <c r="W84" i="2"/>
  <c r="W85" i="2" s="1"/>
  <c r="X84" i="2"/>
  <c r="X85" i="2" s="1"/>
  <c r="Y84" i="2"/>
  <c r="Y85" i="2" s="1"/>
  <c r="O89" i="2"/>
  <c r="AK64" i="2"/>
  <c r="R29" i="3" l="1"/>
  <c r="N29" i="3"/>
  <c r="S29" i="3" s="1"/>
  <c r="AB84" i="2"/>
  <c r="AA84" i="2"/>
  <c r="Z84" i="2"/>
  <c r="R84" i="2"/>
  <c r="Q84" i="2"/>
  <c r="T87" i="2"/>
  <c r="Z87" i="2"/>
  <c r="AB87" i="2"/>
  <c r="AA87" i="2" l="1"/>
  <c r="BY47" i="2"/>
  <c r="CL44" i="2"/>
  <c r="CL45" i="2" s="1"/>
  <c r="CK44" i="2"/>
  <c r="CK45" i="2" s="1"/>
  <c r="CJ44" i="2"/>
  <c r="CJ45" i="2" s="1"/>
  <c r="CI44" i="2"/>
  <c r="CI45" i="2" s="1"/>
  <c r="CH44" i="2"/>
  <c r="CH45" i="2" s="1"/>
  <c r="CG44" i="2"/>
  <c r="CG45" i="2" s="1"/>
  <c r="CF44" i="2"/>
  <c r="CF45" i="2" s="1"/>
  <c r="CE44" i="2"/>
  <c r="CE45" i="2" s="1"/>
  <c r="CD44" i="2"/>
  <c r="CD45" i="2" s="1"/>
  <c r="CC44" i="2"/>
  <c r="CC45" i="2" s="1"/>
  <c r="CB44" i="2"/>
  <c r="CB45" i="2" s="1"/>
  <c r="CA44" i="2"/>
  <c r="CD47" i="2" l="1"/>
  <c r="CG47" i="2" s="1"/>
  <c r="CA45" i="2"/>
  <c r="BK47" i="2"/>
  <c r="BX44" i="2"/>
  <c r="BX45" i="2" s="1"/>
  <c r="BW44" i="2"/>
  <c r="BW45" i="2" s="1"/>
  <c r="BV44" i="2"/>
  <c r="BV45" i="2" s="1"/>
  <c r="BU44" i="2"/>
  <c r="BU45" i="2" s="1"/>
  <c r="BT44" i="2"/>
  <c r="BT45" i="2" s="1"/>
  <c r="BS44" i="2"/>
  <c r="BS45" i="2" s="1"/>
  <c r="BR44" i="2"/>
  <c r="BR45" i="2" s="1"/>
  <c r="BQ44" i="2"/>
  <c r="BQ45" i="2" s="1"/>
  <c r="BP44" i="2"/>
  <c r="BP45" i="2" s="1"/>
  <c r="BO44" i="2"/>
  <c r="BO45" i="2" s="1"/>
  <c r="BN44" i="2"/>
  <c r="BN45" i="2" s="1"/>
  <c r="BM44" i="2"/>
  <c r="BP47" i="2" l="1"/>
  <c r="BS47" i="2" s="1"/>
  <c r="BM45" i="2"/>
  <c r="AY47" i="2"/>
  <c r="BJ44" i="2"/>
  <c r="BJ45" i="2" s="1"/>
  <c r="BI44" i="2"/>
  <c r="BI45" i="2" s="1"/>
  <c r="BH44" i="2"/>
  <c r="BH45" i="2" s="1"/>
  <c r="BG44" i="2"/>
  <c r="BG45" i="2" s="1"/>
  <c r="BF44" i="2"/>
  <c r="BF45" i="2" s="1"/>
  <c r="BE44" i="2"/>
  <c r="BE45" i="2" s="1"/>
  <c r="BD44" i="2"/>
  <c r="BD45" i="2" s="1"/>
  <c r="BC44" i="2"/>
  <c r="BC45" i="2" s="1"/>
  <c r="BB44" i="2"/>
  <c r="BB45" i="2" s="1"/>
  <c r="BA44" i="2"/>
  <c r="BB47" i="2" l="1"/>
  <c r="BE47" i="2" s="1"/>
  <c r="BA45" i="2"/>
  <c r="AM47" i="2" l="1"/>
  <c r="AX44" i="2"/>
  <c r="AX45" i="2" s="1"/>
  <c r="AW44" i="2"/>
  <c r="AW45" i="2" s="1"/>
  <c r="AV44" i="2"/>
  <c r="AV45" i="2" s="1"/>
  <c r="AU44" i="2"/>
  <c r="AU45" i="2" s="1"/>
  <c r="AT44" i="2"/>
  <c r="AT45" i="2" s="1"/>
  <c r="AS44" i="2"/>
  <c r="AS45" i="2" s="1"/>
  <c r="AR44" i="2"/>
  <c r="AR45" i="2" s="1"/>
  <c r="AQ44" i="2"/>
  <c r="AQ45" i="2" s="1"/>
  <c r="AP44" i="2"/>
  <c r="AP45" i="2" s="1"/>
  <c r="AO44" i="2"/>
  <c r="AP47" i="2" l="1"/>
  <c r="AS47" i="2" s="1"/>
  <c r="AO45" i="2"/>
  <c r="AA47" i="2" l="1"/>
  <c r="AL44" i="2"/>
  <c r="AL45" i="2" s="1"/>
  <c r="AK44" i="2"/>
  <c r="AK45" i="2" s="1"/>
  <c r="AJ44" i="2"/>
  <c r="AJ45" i="2" s="1"/>
  <c r="AI44" i="2"/>
  <c r="AI45" i="2" s="1"/>
  <c r="AH44" i="2"/>
  <c r="AH45" i="2" s="1"/>
  <c r="AG44" i="2"/>
  <c r="AG45" i="2" s="1"/>
  <c r="AF44" i="2"/>
  <c r="AF45" i="2" s="1"/>
  <c r="AE44" i="2"/>
  <c r="AE45" i="2" s="1"/>
  <c r="AD44" i="2"/>
  <c r="AD45" i="2" s="1"/>
  <c r="AC44" i="2"/>
  <c r="AD47" i="2" l="1"/>
  <c r="AG47" i="2" s="1"/>
  <c r="AC45" i="2"/>
  <c r="O47" i="2" l="1"/>
  <c r="Z44" i="2"/>
  <c r="Z45" i="2" s="1"/>
  <c r="Y44" i="2"/>
  <c r="Y45" i="2" s="1"/>
  <c r="X44" i="2"/>
  <c r="X45" i="2" s="1"/>
  <c r="W44" i="2"/>
  <c r="W45" i="2" s="1"/>
  <c r="V44" i="2"/>
  <c r="V45" i="2" s="1"/>
  <c r="U44" i="2"/>
  <c r="U45" i="2" s="1"/>
  <c r="T44" i="2"/>
  <c r="T45" i="2" s="1"/>
  <c r="S44" i="2"/>
  <c r="S45" i="2" s="1"/>
  <c r="R44" i="2"/>
  <c r="R45" i="2" s="1"/>
  <c r="Q44" i="2"/>
  <c r="R47" i="2" l="1"/>
  <c r="U47" i="2" s="1"/>
  <c r="Q45" i="2"/>
  <c r="I32" i="3" l="1"/>
  <c r="H32" i="3"/>
  <c r="E32" i="3"/>
  <c r="D32" i="3"/>
  <c r="J32" i="3"/>
  <c r="F32" i="3" l="1"/>
  <c r="O32" i="3"/>
  <c r="T29" i="3" l="1"/>
  <c r="T22" i="3"/>
  <c r="T20" i="3"/>
  <c r="T25" i="3"/>
  <c r="K32" i="3"/>
  <c r="Q32" i="3"/>
  <c r="L32" i="3"/>
  <c r="G32" i="3"/>
  <c r="T26" i="3" l="1"/>
  <c r="T24" i="3"/>
  <c r="T27" i="3"/>
  <c r="T21" i="3"/>
  <c r="T30" i="3"/>
  <c r="N32" i="3"/>
  <c r="T28" i="3"/>
  <c r="P32" i="3"/>
  <c r="S32" i="3"/>
  <c r="M32" i="3"/>
  <c r="T23" i="3"/>
  <c r="R32" i="3" l="1"/>
  <c r="T19" i="3"/>
  <c r="T32" i="3" s="1"/>
  <c r="J45" i="2" l="1"/>
  <c r="I53" i="2"/>
  <c r="J53" i="2"/>
  <c r="I54" i="2"/>
  <c r="J54" i="2"/>
  <c r="I55" i="2"/>
  <c r="J55" i="2"/>
  <c r="I56" i="2"/>
  <c r="J56" i="2"/>
  <c r="I57" i="2"/>
  <c r="J57" i="2"/>
  <c r="I58" i="2"/>
  <c r="J58" i="2"/>
  <c r="I59" i="2"/>
  <c r="J59" i="2"/>
  <c r="I60" i="2"/>
  <c r="J60" i="2"/>
  <c r="I61" i="2"/>
  <c r="J61" i="2"/>
  <c r="I62" i="2"/>
  <c r="J62" i="2"/>
  <c r="I63" i="2"/>
  <c r="J63" i="2"/>
  <c r="I64" i="2"/>
  <c r="J64" i="2"/>
  <c r="I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I75" i="2"/>
  <c r="J75" i="2"/>
  <c r="I76" i="2"/>
  <c r="J76" i="2"/>
  <c r="H77" i="2"/>
  <c r="I77" i="2"/>
  <c r="J77" i="2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I83" i="2"/>
  <c r="AK53" i="2"/>
  <c r="AL53" i="2"/>
  <c r="AK54" i="2"/>
  <c r="AL54" i="2"/>
  <c r="AK55" i="2"/>
  <c r="AL55" i="2"/>
  <c r="AK56" i="2"/>
  <c r="AL56" i="2"/>
  <c r="AK57" i="2"/>
  <c r="AL57" i="2"/>
  <c r="AK58" i="2"/>
  <c r="AL58" i="2"/>
  <c r="AK59" i="2"/>
  <c r="AL59" i="2"/>
  <c r="AK60" i="2"/>
  <c r="AL60" i="2"/>
  <c r="AK61" i="2"/>
  <c r="AL61" i="2"/>
  <c r="AK62" i="2"/>
  <c r="AL62" i="2"/>
  <c r="AK63" i="2"/>
  <c r="AL63" i="2"/>
  <c r="AL64" i="2"/>
  <c r="AK65" i="2"/>
  <c r="AL65" i="2"/>
  <c r="AK66" i="2"/>
  <c r="AL66" i="2"/>
  <c r="AK67" i="2"/>
  <c r="AL67" i="2"/>
  <c r="AK68" i="2"/>
  <c r="AL68" i="2"/>
  <c r="AK69" i="2"/>
  <c r="AL69" i="2"/>
  <c r="AK70" i="2"/>
  <c r="AL70" i="2"/>
  <c r="AK71" i="2"/>
  <c r="AL71" i="2"/>
  <c r="AK72" i="2"/>
  <c r="AL72" i="2"/>
  <c r="AK73" i="2"/>
  <c r="AL73" i="2"/>
  <c r="AK74" i="2"/>
  <c r="AL74" i="2"/>
  <c r="AK75" i="2"/>
  <c r="AL75" i="2"/>
  <c r="AK76" i="2"/>
  <c r="AL76" i="2"/>
  <c r="AJ77" i="2"/>
  <c r="AK77" i="2"/>
  <c r="AL77" i="2"/>
  <c r="AJ78" i="2"/>
  <c r="AK78" i="2"/>
  <c r="AL78" i="2"/>
  <c r="AJ79" i="2"/>
  <c r="AK79" i="2"/>
  <c r="AL79" i="2"/>
  <c r="AJ80" i="2"/>
  <c r="AK80" i="2"/>
  <c r="AL80" i="2"/>
  <c r="AJ81" i="2"/>
  <c r="AK81" i="2"/>
  <c r="AL81" i="2"/>
  <c r="AJ82" i="2"/>
  <c r="AK82" i="2"/>
  <c r="AL82" i="2"/>
  <c r="AK83" i="2"/>
  <c r="Y2" i="2" l="1"/>
  <c r="AE84" i="2" l="1"/>
  <c r="AE85" i="2" s="1"/>
  <c r="Q87" i="2" s="1"/>
  <c r="H84" i="2"/>
  <c r="H85" i="2" s="1"/>
  <c r="J84" i="2"/>
  <c r="J85" i="2" s="1"/>
  <c r="M84" i="2"/>
  <c r="M85" i="2" s="1"/>
  <c r="I84" i="2"/>
  <c r="I85" i="2" s="1"/>
  <c r="C87" i="2"/>
  <c r="D87" i="2"/>
  <c r="E87" i="2"/>
  <c r="F87" i="2"/>
  <c r="G87" i="2"/>
  <c r="H87" i="2"/>
  <c r="I87" i="2"/>
  <c r="J87" i="2"/>
  <c r="K87" i="2"/>
  <c r="L87" i="2"/>
  <c r="M87" i="2"/>
  <c r="N87" i="2"/>
  <c r="K84" i="2"/>
  <c r="K85" i="2" s="1"/>
  <c r="C84" i="2"/>
  <c r="C85" i="2" s="1"/>
  <c r="D84" i="2"/>
  <c r="D85" i="2" s="1"/>
  <c r="E84" i="2"/>
  <c r="E85" i="2" s="1"/>
  <c r="F84" i="2"/>
  <c r="F85" i="2" s="1"/>
  <c r="A47" i="2"/>
  <c r="D44" i="2"/>
  <c r="D45" i="2" s="1"/>
  <c r="E44" i="2"/>
  <c r="E45" i="2" s="1"/>
  <c r="F44" i="2"/>
  <c r="F45" i="2" s="1"/>
  <c r="G44" i="2"/>
  <c r="G45" i="2" s="1"/>
  <c r="H44" i="2"/>
  <c r="H45" i="2" s="1"/>
  <c r="I44" i="2"/>
  <c r="I45" i="2" s="1"/>
  <c r="K44" i="2"/>
  <c r="K45" i="2" s="1"/>
  <c r="L44" i="2"/>
  <c r="L45" i="2" s="1"/>
  <c r="M45" i="2"/>
  <c r="N44" i="2"/>
  <c r="N45" i="2" s="1"/>
  <c r="G84" i="2"/>
  <c r="G85" i="2" s="1"/>
  <c r="L84" i="2"/>
  <c r="L85" i="2" s="1"/>
  <c r="N84" i="2"/>
  <c r="N85" i="2" s="1"/>
  <c r="A8" i="1"/>
  <c r="AC88" i="2"/>
  <c r="A89" i="2"/>
  <c r="C88" i="2" l="1"/>
  <c r="C8" i="1" s="1"/>
  <c r="F46" i="2"/>
  <c r="AG84" i="2"/>
  <c r="AG85" i="2" s="1"/>
  <c r="S87" i="2" s="1"/>
  <c r="AK84" i="2"/>
  <c r="AK85" i="2" s="1"/>
  <c r="W87" i="2" s="1"/>
  <c r="AJ84" i="2"/>
  <c r="AJ85" i="2" s="1"/>
  <c r="V87" i="2" s="1"/>
  <c r="AH84" i="2"/>
  <c r="AH85" i="2" s="1"/>
  <c r="AF84" i="2"/>
  <c r="AF85" i="2" s="1"/>
  <c r="R87" i="2" s="1"/>
  <c r="AO84" i="2"/>
  <c r="AO85" i="2" s="1"/>
  <c r="AM84" i="2"/>
  <c r="AM85" i="2" s="1"/>
  <c r="Y87" i="2" s="1"/>
  <c r="AI84" i="2"/>
  <c r="AI85" i="2" s="1"/>
  <c r="U87" i="2" s="1"/>
  <c r="AP84" i="2"/>
  <c r="AP85" i="2" s="1"/>
  <c r="AN84" i="2"/>
  <c r="AN85" i="2" s="1"/>
  <c r="AL84" i="2"/>
  <c r="AL85" i="2" s="1"/>
  <c r="X87" i="2" s="1"/>
  <c r="Q88" i="2" l="1"/>
  <c r="AE87" i="2"/>
  <c r="B8" i="1" l="1"/>
  <c r="D8" i="1" s="1"/>
  <c r="G8" i="1" s="1"/>
  <c r="E8" i="1" l="1"/>
  <c r="H8" i="1" s="1"/>
  <c r="I8" i="1" s="1"/>
</calcChain>
</file>

<file path=xl/sharedStrings.xml><?xml version="1.0" encoding="utf-8"?>
<sst xmlns="http://schemas.openxmlformats.org/spreadsheetml/2006/main" count="429" uniqueCount="163">
  <si>
    <t>BOSTWICK IRRIG. DIST. IN NEBRASKA</t>
  </si>
  <si>
    <t>FRANKLIN PUMP CANAL</t>
  </si>
  <si>
    <t>DAILY DISCHARGE</t>
  </si>
  <si>
    <t>FROM HYDROMET PRINTOUT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</si>
  <si>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</si>
  <si>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</si>
  <si>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</si>
  <si>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</si>
  <si>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</si>
  <si>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</si>
  <si>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</si>
  <si>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</si>
  <si>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</si>
  <si>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</si>
  <si>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</si>
  <si>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</si>
  <si>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Sec-Ft Days</t>
  </si>
  <si>
    <t>Acre-Feet</t>
  </si>
  <si>
    <t>Canal in Operation =</t>
  </si>
  <si>
    <t>days</t>
  </si>
  <si>
    <t>TOTAL</t>
  </si>
  <si>
    <t>AF</t>
  </si>
  <si>
    <t>Season =</t>
  </si>
  <si>
    <t>FRANKLIN CANAL</t>
  </si>
  <si>
    <t>FROM COMPUTER PRINTOUTS</t>
  </si>
  <si>
    <t>HARLAN COUNTY RESERVOIR</t>
  </si>
  <si>
    <t>RIVER</t>
  </si>
  <si>
    <t>JAN</t>
  </si>
  <si>
    <t>FEB</t>
  </si>
  <si>
    <t>JUL</t>
  </si>
  <si>
    <t>Days in Operation</t>
  </si>
  <si>
    <t>NAPONEE CANAL</t>
  </si>
  <si>
    <t>SUPERIOR CANAL</t>
  </si>
  <si>
    <t>COURTLAND CANAL, MILE 0.7</t>
  </si>
  <si>
    <t>U. S. GEOLOGICAL SURVEY</t>
  </si>
  <si>
    <t>COURTLAND CANAL @ 15.1 (ST. LINE)</t>
  </si>
  <si>
    <t>FROM DCP (HYDROMET)</t>
  </si>
  <si>
    <t>Sum</t>
  </si>
  <si>
    <t>Nebraska</t>
  </si>
  <si>
    <t>Kansas</t>
  </si>
  <si>
    <t>Year</t>
  </si>
  <si>
    <t>%</t>
  </si>
  <si>
    <t>Total</t>
  </si>
  <si>
    <t>Diversions during Release Season</t>
  </si>
  <si>
    <t xml:space="preserve">AF </t>
  </si>
  <si>
    <t xml:space="preserve"> </t>
  </si>
  <si>
    <t>COURTLAND CANAL ABOVE LOVEWELL</t>
  </si>
  <si>
    <t>Records</t>
  </si>
  <si>
    <t>District</t>
  </si>
  <si>
    <t>(3 + 4)</t>
  </si>
  <si>
    <t>(2 - 5)</t>
  </si>
  <si>
    <t>(7 + 8)</t>
  </si>
  <si>
    <t>(3 - 9)</t>
  </si>
  <si>
    <t>6-(6x(3/5))</t>
  </si>
  <si>
    <t>(6-11)x(7/9)</t>
  </si>
  <si>
    <t>(6-11-12)</t>
  </si>
  <si>
    <t>(10 x 7/9)</t>
  </si>
  <si>
    <t>(10 - 14)</t>
  </si>
  <si>
    <t>(4 + 11)</t>
  </si>
  <si>
    <t>(7 + 12 + 14)</t>
  </si>
  <si>
    <t>(8 + 13 + 15)</t>
  </si>
  <si>
    <t>(16+17+18)</t>
  </si>
  <si>
    <t>ALLOCATION</t>
  </si>
  <si>
    <t>( = 2)</t>
  </si>
  <si>
    <t>OF LOSSES</t>
  </si>
  <si>
    <t>LOSS IN</t>
  </si>
  <si>
    <t xml:space="preserve">   LOSS IN</t>
  </si>
  <si>
    <t>ABOVE</t>
  </si>
  <si>
    <t>C</t>
  </si>
  <si>
    <t>NEB</t>
  </si>
  <si>
    <t>KAN</t>
  </si>
  <si>
    <t>DEL</t>
  </si>
  <si>
    <t>NEBRASKA</t>
  </si>
  <si>
    <t xml:space="preserve">   KANSAS</t>
  </si>
  <si>
    <t>LOVEWELL</t>
  </si>
  <si>
    <t>H</t>
  </si>
  <si>
    <t>Bost</t>
  </si>
  <si>
    <t>to</t>
  </si>
  <si>
    <t>Courtland</t>
  </si>
  <si>
    <t xml:space="preserve">  Courtland</t>
  </si>
  <si>
    <t>E</t>
  </si>
  <si>
    <t>Use</t>
  </si>
  <si>
    <t>out</t>
  </si>
  <si>
    <t>Loss</t>
  </si>
  <si>
    <t>Lovewell</t>
  </si>
  <si>
    <t>Canal</t>
  </si>
  <si>
    <t xml:space="preserve">     Canal</t>
  </si>
  <si>
    <t>Court</t>
  </si>
  <si>
    <t>Main</t>
  </si>
  <si>
    <t>flow</t>
  </si>
  <si>
    <t>in</t>
  </si>
  <si>
    <t>0.7  to  15.1</t>
  </si>
  <si>
    <t xml:space="preserve"> 15.1 to 34.8</t>
  </si>
  <si>
    <t>0.7  to  34.8</t>
  </si>
  <si>
    <t>K</t>
  </si>
  <si>
    <t>Month</t>
  </si>
  <si>
    <t>0.7</t>
  </si>
  <si>
    <t>15.1</t>
  </si>
  <si>
    <t xml:space="preserve"> 0.7 to 15.1</t>
  </si>
  <si>
    <t>34.8</t>
  </si>
  <si>
    <t>USBR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</si>
  <si>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</si>
  <si>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</si>
  <si>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</si>
  <si>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</si>
  <si>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</si>
  <si>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</si>
  <si>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</si>
  <si>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</si>
  <si>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</si>
  <si>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</si>
  <si>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</si>
  <si>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</si>
  <si>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Courtland 0.7 Total Diversions minus Courtland 15.1 diversions</t>
  </si>
  <si>
    <t>Nebraska Total Diversion (Franklin Pump + Franklin + Naponee + Superior Diversions)</t>
  </si>
  <si>
    <t>Diversions During Harlan County Lake Release Period</t>
  </si>
  <si>
    <t>Courtland Main Canal</t>
  </si>
  <si>
    <t>Use and Loss</t>
  </si>
  <si>
    <t>Nebraska Sum</t>
  </si>
  <si>
    <t>Kansas Total Diversion (Courtland Canal @ State Line, Mile 15.1)</t>
  </si>
  <si>
    <t>Kansas Sum</t>
  </si>
  <si>
    <t>Harlan County Lake Net Evaporation</t>
  </si>
  <si>
    <t>Harlan County Lake Net Evaporation Split between Nebraska and Kansas</t>
  </si>
  <si>
    <t>Purpose:</t>
  </si>
  <si>
    <t xml:space="preserve">This workbook was designed to split the Harlan County Lake net evaporation between Kansas and Nebraska, base on each state's </t>
  </si>
  <si>
    <t xml:space="preserve">Nebraska Total Diversion = </t>
  </si>
  <si>
    <t>Franklin Pump Canal Diversion</t>
  </si>
  <si>
    <t>+</t>
  </si>
  <si>
    <t>Franklin Canal Diversion</t>
  </si>
  <si>
    <t>Naponee Canal Diversion</t>
  </si>
  <si>
    <t>Superior Canal Diversion</t>
  </si>
  <si>
    <t>Kansas Total Diversion =</t>
  </si>
  <si>
    <t>Courtland Canal Flow @ State Line (Mile 15.1)</t>
  </si>
  <si>
    <t>Total Diversion = Nebraska total diversion + Kansas total diversion</t>
  </si>
  <si>
    <t>Kansas Split (%) = Kansas total diversion / Total Diversion</t>
  </si>
  <si>
    <t>Nebraska Split (%) = 1 - Kansas Split</t>
  </si>
  <si>
    <t>Suggested Operational Steps:</t>
  </si>
  <si>
    <t>Courtland Canal Losses above State Line</t>
  </si>
  <si>
    <t xml:space="preserve">Base on the beginning and ending dates of Harlan County Lake releases, compute the Nebraska total diversion, </t>
  </si>
  <si>
    <r>
      <t xml:space="preserve">total diversion </t>
    </r>
    <r>
      <rPr>
        <i/>
        <u/>
        <sz val="10"/>
        <rFont val="Arial"/>
        <family val="2"/>
      </rPr>
      <t>during the Harlan County Reservoir irrigation release period</t>
    </r>
    <r>
      <rPr>
        <sz val="10"/>
        <rFont val="Arial"/>
        <family val="2"/>
      </rPr>
      <t>.</t>
    </r>
  </si>
  <si>
    <t>Main canal loss in Nebraska allocated to Nebr. Bostwick District (Column 11 from USBR Courtland Canal loss allocation table)</t>
  </si>
  <si>
    <t>Main canal loss in Nebraska allocated to Kansas Bostwick District (Column 12 from USBR Courtland Canal loss allocation table)</t>
  </si>
  <si>
    <t>Main canal loss in Nebraska allocated to USBR (Column 13 from USBR Courtland Canal loss allocation table)</t>
  </si>
  <si>
    <t>* (Sum of daily losses above the state line during the irrig release period / monthly total loss)</t>
  </si>
  <si>
    <t xml:space="preserve">Copy the Courtland Canal Losses Allocation sheet into the last sheet (CourtlandAboveLovewell) with up-left cell in B4. </t>
  </si>
  <si>
    <t xml:space="preserve">Copy daily Harlan County discharges, canal diversions, Courtland Canal discharge at headgate (Mile 0.7), and the State Line (Mile 15.1), respectively in the AccountYear sheet. </t>
  </si>
  <si>
    <t>Nebraska Courtland Canal Diversion (for direct use on Nebraska land),(Column 4 from USBR Courtland Canal loss allocation table)</t>
  </si>
  <si>
    <t>Harlan Co. Lake Evaporation Split</t>
  </si>
  <si>
    <t>Courtland Canal daily losses above state line (Mile 0.7 - Mile 15.1), and Kansas total diversion.</t>
  </si>
  <si>
    <t>Fp-dly.xls</t>
  </si>
  <si>
    <t>Frk-dly.xls</t>
  </si>
  <si>
    <t>Nap-dly.xls</t>
  </si>
  <si>
    <t>Sup-dly.xls</t>
  </si>
  <si>
    <t xml:space="preserve">Green blocks represent manual input </t>
  </si>
  <si>
    <t>C151-dly.xlsx</t>
  </si>
  <si>
    <t>--</t>
  </si>
  <si>
    <t>CALCULATED VALUES:</t>
  </si>
  <si>
    <t>CALCULATED VALUES</t>
  </si>
  <si>
    <t>CO7-dly.xlsx</t>
  </si>
  <si>
    <t>NOTES:</t>
  </si>
  <si>
    <t>If there were no irrigation releases from Harlan County Reservoir in a given year, the split will based on the preceding three years' average.</t>
  </si>
  <si>
    <t>* Hydromet Arc 050 data at https://www.usbr.gov/gp/hydromet/arc050.html, stn id HCNE, par code QRD</t>
  </si>
  <si>
    <t>(Data source file: court wrk sht 12.XLS in the same USBRCanalData folder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</si>
</sst>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_)"/>
    <numFmt numFmtId="165" formatCode="0_)"/>
    <numFmt numFmtId="166" formatCode="0.00_);\(0.00\)"/>
  </numFmts>
  <fonts count="4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i/>
      <u/>
      <sz val="10"/>
      <name val="Arial"/>
      <family val="2"/>
    </font>
    <font>
      <u/>
      <sz val="12"/>
      <color indexed="10"/>
      <name val="Arial"/>
      <family val="2"/>
    </font>
    <font>
      <sz val="14"/>
      <name val="Times New Roman"/>
      <family val="1"/>
    </font>
    <font>
      <sz val="12"/>
      <name val="Arial MT"/>
    </font>
    <font>
      <sz val="10"/>
      <name val="Arial"/>
      <family val="2"/>
    </font>
    <font>
      <b/>
      <sz val="32"/>
      <name val="Arial MT"/>
    </font>
    <font>
      <sz val="24"/>
      <name val="Arial MT"/>
    </font>
    <font>
      <b/>
      <sz val="24"/>
      <name val="Arial MT"/>
    </font>
    <font>
      <sz val="18"/>
      <name val="Arial MT"/>
    </font>
    <font>
      <sz val="14"/>
      <name val="Arial MT"/>
    </font>
    <font>
      <b/>
      <sz val="12"/>
      <name val="Arial MT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8"/>
      <color indexed="12"/>
      <name val="Arial MT"/>
    </font>
    <font>
      <sz val="18"/>
      <color rgb="FFFF0000"/>
      <name val="Arial MT"/>
    </font>
    <font>
      <sz val="10"/>
      <color theme="1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362B36"/>
      <name val="Arial MT"/>
    </font>
    <font>
      <sz val="12"/>
      <color theme="1"/>
      <name val="Arial MT"/>
    </font>
    <font>
      <sz val="10"/>
      <color theme="1"/>
      <name val="Arial MT"/>
    </font>
  </fonts>
  <fills count="3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0">
    <xf numFmtId="0" fontId="0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2" fillId="0" borderId="0"/>
    <xf numFmtId="0" fontId="18" fillId="0" borderId="0"/>
    <xf numFmtId="0" fontId="2" fillId="0" borderId="0"/>
    <xf numFmtId="0" fontId="11" fillId="0" borderId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28" applyNumberFormat="0" applyAlignment="0" applyProtection="0"/>
    <xf numFmtId="0" fontId="23" fillId="26" borderId="29" applyNumberFormat="0" applyAlignment="0" applyProtection="0"/>
    <xf numFmtId="0" fontId="24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8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12" borderId="28" applyNumberFormat="0" applyAlignment="0" applyProtection="0"/>
    <xf numFmtId="0" fontId="30" fillId="0" borderId="33" applyNumberFormat="0" applyFill="0" applyAlignment="0" applyProtection="0"/>
    <xf numFmtId="0" fontId="31" fillId="27" borderId="0" applyNumberFormat="0" applyBorder="0" applyAlignment="0" applyProtection="0"/>
    <xf numFmtId="0" fontId="19" fillId="28" borderId="34" applyNumberFormat="0" applyFont="0" applyAlignment="0" applyProtection="0"/>
    <xf numFmtId="0" fontId="32" fillId="25" borderId="35" applyNumberFormat="0" applyAlignment="0" applyProtection="0"/>
    <xf numFmtId="9" fontId="1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36" applyNumberFormat="0" applyFill="0" applyAlignment="0" applyProtection="0"/>
    <xf numFmtId="0" fontId="35" fillId="0" borderId="0" applyNumberFormat="0" applyFill="0" applyBorder="0" applyAlignment="0" applyProtection="0"/>
    <xf numFmtId="0" fontId="11" fillId="0" borderId="0"/>
    <xf numFmtId="0" fontId="11" fillId="0" borderId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28" applyNumberFormat="0" applyAlignment="0" applyProtection="0"/>
    <xf numFmtId="0" fontId="23" fillId="26" borderId="29" applyNumberFormat="0" applyAlignment="0" applyProtection="0"/>
    <xf numFmtId="0" fontId="24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8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12" borderId="28" applyNumberFormat="0" applyAlignment="0" applyProtection="0"/>
    <xf numFmtId="0" fontId="30" fillId="0" borderId="33" applyNumberFormat="0" applyFill="0" applyAlignment="0" applyProtection="0"/>
    <xf numFmtId="0" fontId="31" fillId="27" borderId="0" applyNumberFormat="0" applyBorder="0" applyAlignment="0" applyProtection="0"/>
    <xf numFmtId="0" fontId="19" fillId="28" borderId="34" applyNumberFormat="0" applyFont="0" applyAlignment="0" applyProtection="0"/>
    <xf numFmtId="0" fontId="32" fillId="25" borderId="35" applyNumberFormat="0" applyAlignment="0" applyProtection="0"/>
    <xf numFmtId="0" fontId="33" fillId="0" borderId="0" applyNumberFormat="0" applyFill="0" applyBorder="0" applyAlignment="0" applyProtection="0"/>
    <xf numFmtId="0" fontId="34" fillId="0" borderId="36" applyNumberFormat="0" applyFill="0" applyAlignment="0" applyProtection="0"/>
    <xf numFmtId="0" fontId="35" fillId="0" borderId="0" applyNumberFormat="0" applyFill="0" applyBorder="0" applyAlignment="0" applyProtection="0"/>
    <xf numFmtId="0" fontId="10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6" borderId="26" applyNumberFormat="0" applyFont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6" applyNumberFormat="0" applyFont="0" applyAlignment="0" applyProtection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6" applyNumberFormat="0" applyFont="0" applyAlignment="0" applyProtection="0"/>
    <xf numFmtId="0" fontId="18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202">
    <xf numFmtId="0" fontId="0" fillId="0" borderId="0" xfId="0"/>
    <xf numFmtId="0" fontId="4" fillId="0" borderId="0" xfId="0" applyFont="1"/>
    <xf numFmtId="0" fontId="0" fillId="2" borderId="0" xfId="0" applyFill="1"/>
    <xf numFmtId="10" fontId="0" fillId="0" borderId="0" xfId="0" applyNumberFormat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0" fillId="3" borderId="0" xfId="0" applyFill="1"/>
    <xf numFmtId="10" fontId="0" fillId="3" borderId="0" xfId="0" applyNumberFormat="1" applyFill="1"/>
    <xf numFmtId="0" fontId="5" fillId="0" borderId="0" xfId="0" applyFont="1"/>
    <xf numFmtId="0" fontId="0" fillId="0" borderId="0" xfId="0" applyFill="1"/>
    <xf numFmtId="0" fontId="4" fillId="0" borderId="4" xfId="0" applyFont="1" applyBorder="1"/>
    <xf numFmtId="166" fontId="4" fillId="0" borderId="0" xfId="0" applyNumberFormat="1" applyFont="1" applyBorder="1"/>
    <xf numFmtId="0" fontId="4" fillId="3" borderId="0" xfId="0" applyFont="1" applyFill="1"/>
    <xf numFmtId="3" fontId="4" fillId="3" borderId="0" xfId="0" applyNumberFormat="1" applyFont="1" applyFill="1"/>
    <xf numFmtId="3" fontId="0" fillId="0" borderId="16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1" fillId="0" borderId="0" xfId="0" applyFont="1"/>
    <xf numFmtId="0" fontId="11" fillId="0" borderId="4" xfId="0" applyFont="1" applyBorder="1"/>
    <xf numFmtId="0" fontId="11" fillId="5" borderId="4" xfId="0" applyFont="1" applyFill="1" applyBorder="1"/>
    <xf numFmtId="0" fontId="11" fillId="5" borderId="0" xfId="0" applyFont="1" applyFill="1" applyBorder="1"/>
    <xf numFmtId="0" fontId="11" fillId="2" borderId="0" xfId="0" applyFont="1" applyFill="1"/>
    <xf numFmtId="3" fontId="0" fillId="0" borderId="0" xfId="0" applyNumberFormat="1"/>
    <xf numFmtId="0" fontId="11" fillId="0" borderId="0" xfId="0" applyFont="1" applyBorder="1"/>
    <xf numFmtId="0" fontId="10" fillId="0" borderId="18" xfId="0" applyNumberFormat="1" applyFont="1" applyBorder="1" applyAlignment="1"/>
    <xf numFmtId="0" fontId="10" fillId="0" borderId="25" xfId="0" applyNumberFormat="1" applyFont="1" applyBorder="1" applyAlignment="1"/>
    <xf numFmtId="0" fontId="10" fillId="0" borderId="17" xfId="0" applyNumberFormat="1" applyFont="1" applyBorder="1" applyAlignment="1"/>
    <xf numFmtId="0" fontId="10" fillId="0" borderId="0" xfId="0" applyNumberFormat="1" applyFont="1" applyAlignment="1"/>
    <xf numFmtId="0" fontId="12" fillId="0" borderId="0" xfId="0" applyNumberFormat="1" applyFont="1" applyAlignment="1">
      <alignment horizontal="center"/>
    </xf>
    <xf numFmtId="0" fontId="13" fillId="0" borderId="0" xfId="0" applyNumberFormat="1" applyFont="1" applyAlignment="1"/>
    <xf numFmtId="0" fontId="13" fillId="0" borderId="18" xfId="0" applyNumberFormat="1" applyFont="1" applyBorder="1" applyAlignment="1">
      <alignment horizontal="center"/>
    </xf>
    <xf numFmtId="0" fontId="10" fillId="0" borderId="18" xfId="0" applyNumberFormat="1" applyFont="1" applyBorder="1" applyAlignment="1">
      <alignment horizontal="center"/>
    </xf>
    <xf numFmtId="0" fontId="13" fillId="0" borderId="18" xfId="0" applyNumberFormat="1" applyFont="1" applyBorder="1" applyAlignment="1" applyProtection="1">
      <protection locked="0"/>
    </xf>
    <xf numFmtId="0" fontId="13" fillId="0" borderId="19" xfId="0" applyNumberFormat="1" applyFont="1" applyBorder="1" applyAlignment="1"/>
    <xf numFmtId="0" fontId="13" fillId="0" borderId="20" xfId="0" applyNumberFormat="1" applyFont="1" applyBorder="1" applyAlignment="1">
      <alignment horizontal="center"/>
    </xf>
    <xf numFmtId="0" fontId="14" fillId="0" borderId="20" xfId="0" applyNumberFormat="1" applyFont="1" applyBorder="1" applyAlignment="1">
      <alignment horizontal="center"/>
    </xf>
    <xf numFmtId="0" fontId="13" fillId="0" borderId="20" xfId="0" applyNumberFormat="1" applyFont="1" applyBorder="1" applyAlignment="1"/>
    <xf numFmtId="0" fontId="10" fillId="0" borderId="21" xfId="0" applyNumberFormat="1" applyFont="1" applyBorder="1" applyAlignment="1" applyProtection="1">
      <alignment horizontal="center"/>
      <protection locked="0"/>
    </xf>
    <xf numFmtId="0" fontId="13" fillId="0" borderId="17" xfId="0" applyNumberFormat="1" applyFont="1" applyBorder="1" applyAlignment="1" applyProtection="1">
      <protection locked="0"/>
    </xf>
    <xf numFmtId="0" fontId="13" fillId="0" borderId="22" xfId="0" applyNumberFormat="1" applyFont="1" applyBorder="1" applyAlignment="1"/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13" fillId="0" borderId="22" xfId="0" applyNumberFormat="1" applyFont="1" applyBorder="1" applyAlignment="1" applyProtection="1">
      <alignment horizontal="center"/>
      <protection locked="0"/>
    </xf>
    <xf numFmtId="0" fontId="13" fillId="0" borderId="17" xfId="0" applyNumberFormat="1" applyFont="1" applyBorder="1" applyAlignment="1"/>
    <xf numFmtId="0" fontId="13" fillId="0" borderId="17" xfId="0" applyNumberFormat="1" applyFont="1" applyBorder="1" applyAlignment="1">
      <alignment horizontal="center"/>
    </xf>
    <xf numFmtId="0" fontId="15" fillId="0" borderId="17" xfId="0" applyNumberFormat="1" applyFont="1" applyBorder="1" applyAlignment="1">
      <alignment horizontal="center"/>
    </xf>
    <xf numFmtId="0" fontId="13" fillId="0" borderId="19" xfId="0" applyNumberFormat="1" applyFont="1" applyBorder="1" applyAlignment="1">
      <alignment horizontal="center"/>
    </xf>
    <xf numFmtId="0" fontId="13" fillId="0" borderId="23" xfId="0" applyNumberFormat="1" applyFont="1" applyBorder="1" applyAlignment="1">
      <alignment horizontal="center"/>
    </xf>
    <xf numFmtId="0" fontId="13" fillId="0" borderId="23" xfId="0" applyNumberFormat="1" applyFont="1" applyBorder="1" applyAlignment="1"/>
    <xf numFmtId="0" fontId="16" fillId="0" borderId="17" xfId="0" applyNumberFormat="1" applyFont="1" applyBorder="1" applyAlignment="1">
      <alignment horizontal="center"/>
    </xf>
    <xf numFmtId="0" fontId="10" fillId="0" borderId="17" xfId="0" applyNumberFormat="1" applyFont="1" applyBorder="1" applyAlignment="1">
      <alignment horizontal="center"/>
    </xf>
    <xf numFmtId="0" fontId="13" fillId="0" borderId="22" xfId="0" applyNumberFormat="1" applyFont="1" applyBorder="1" applyAlignment="1">
      <alignment horizontal="center"/>
    </xf>
    <xf numFmtId="0" fontId="13" fillId="0" borderId="22" xfId="0" applyNumberFormat="1" applyFont="1" applyBorder="1" applyAlignment="1" applyProtection="1">
      <protection locked="0"/>
    </xf>
    <xf numFmtId="0" fontId="10" fillId="0" borderId="18" xfId="0" applyNumberFormat="1" applyFont="1" applyBorder="1" applyAlignment="1" applyProtection="1">
      <protection locked="0"/>
    </xf>
    <xf numFmtId="0" fontId="10" fillId="0" borderId="18" xfId="0" applyNumberFormat="1" applyFont="1" applyBorder="1" applyAlignment="1" applyProtection="1">
      <alignment horizontal="center"/>
      <protection locked="0"/>
    </xf>
    <xf numFmtId="0" fontId="10" fillId="0" borderId="21" xfId="0" applyNumberFormat="1" applyFont="1" applyBorder="1" applyAlignment="1" applyProtection="1">
      <protection locked="0"/>
    </xf>
    <xf numFmtId="0" fontId="15" fillId="0" borderId="24" xfId="0" applyNumberFormat="1" applyFont="1" applyBorder="1" applyAlignment="1">
      <alignment horizontal="center"/>
    </xf>
    <xf numFmtId="0" fontId="15" fillId="0" borderId="21" xfId="0" applyFont="1" applyBorder="1" applyAlignment="1"/>
    <xf numFmtId="0" fontId="15" fillId="0" borderId="18" xfId="0" applyFont="1" applyBorder="1" applyAlignment="1"/>
    <xf numFmtId="0" fontId="15" fillId="0" borderId="18" xfId="0" applyFont="1" applyBorder="1" applyAlignment="1">
      <alignment horizontal="center"/>
    </xf>
    <xf numFmtId="0" fontId="17" fillId="0" borderId="0" xfId="0" applyNumberFormat="1" applyFont="1" applyAlignment="1"/>
    <xf numFmtId="0" fontId="10" fillId="0" borderId="0" xfId="0" applyNumberFormat="1" applyFont="1" applyAlignment="1" applyProtection="1">
      <protection locked="0"/>
    </xf>
    <xf numFmtId="0" fontId="10" fillId="0" borderId="0" xfId="0" applyNumberFormat="1" applyFont="1" applyProtection="1">
      <protection locked="0"/>
    </xf>
    <xf numFmtId="0" fontId="10" fillId="0" borderId="17" xfId="0" applyNumberFormat="1" applyFont="1" applyBorder="1"/>
    <xf numFmtId="0" fontId="10" fillId="0" borderId="25" xfId="0" applyFont="1" applyBorder="1"/>
    <xf numFmtId="0" fontId="10" fillId="0" borderId="20" xfId="0" applyFont="1" applyBorder="1"/>
    <xf numFmtId="0" fontId="11" fillId="5" borderId="0" xfId="0" applyFont="1" applyFill="1"/>
    <xf numFmtId="2" fontId="4" fillId="4" borderId="0" xfId="0" applyNumberFormat="1" applyFont="1" applyFill="1" applyAlignment="1">
      <alignment horizontal="center"/>
    </xf>
    <xf numFmtId="0" fontId="15" fillId="0" borderId="17" xfId="0" applyFont="1" applyBorder="1" applyAlignment="1"/>
    <xf numFmtId="4" fontId="0" fillId="0" borderId="0" xfId="0" applyNumberFormat="1"/>
    <xf numFmtId="0" fontId="15" fillId="0" borderId="24" xfId="0" applyFont="1" applyBorder="1" applyAlignment="1"/>
    <xf numFmtId="0" fontId="15" fillId="0" borderId="39" xfId="0" applyFont="1" applyBorder="1" applyAlignment="1"/>
    <xf numFmtId="164" fontId="18" fillId="0" borderId="10" xfId="0" applyNumberFormat="1" applyFont="1" applyBorder="1" applyProtection="1"/>
    <xf numFmtId="0" fontId="11" fillId="0" borderId="27" xfId="0" applyFont="1" applyBorder="1"/>
    <xf numFmtId="2" fontId="11" fillId="0" borderId="27" xfId="0" applyNumberFormat="1" applyFont="1" applyBorder="1"/>
    <xf numFmtId="164" fontId="18" fillId="0" borderId="9" xfId="0" applyNumberFormat="1" applyFont="1" applyBorder="1" applyProtection="1"/>
    <xf numFmtId="0" fontId="18" fillId="0" borderId="9" xfId="0" applyFont="1" applyBorder="1" applyAlignment="1" applyProtection="1">
      <alignment horizontal="center"/>
    </xf>
    <xf numFmtId="0" fontId="18" fillId="0" borderId="9" xfId="0" applyFont="1" applyBorder="1" applyProtection="1"/>
    <xf numFmtId="0" fontId="11" fillId="0" borderId="0" xfId="0" applyFont="1" applyFill="1"/>
    <xf numFmtId="0" fontId="5" fillId="0" borderId="1" xfId="0" applyFont="1" applyFill="1" applyBorder="1" applyProtection="1"/>
    <xf numFmtId="0" fontId="18" fillId="0" borderId="2" xfId="0" applyFont="1" applyFill="1" applyBorder="1" applyProtection="1"/>
    <xf numFmtId="37" fontId="5" fillId="0" borderId="2" xfId="0" applyNumberFormat="1" applyFont="1" applyBorder="1" applyProtection="1"/>
    <xf numFmtId="0" fontId="5" fillId="0" borderId="2" xfId="0" applyFont="1" applyBorder="1" applyProtection="1"/>
    <xf numFmtId="0" fontId="18" fillId="0" borderId="2" xfId="0" applyFont="1" applyBorder="1" applyProtection="1"/>
    <xf numFmtId="0" fontId="11" fillId="0" borderId="3" xfId="0" applyFont="1" applyBorder="1"/>
    <xf numFmtId="0" fontId="5" fillId="0" borderId="2" xfId="1" applyFont="1" applyBorder="1" applyProtection="1"/>
    <xf numFmtId="0" fontId="18" fillId="0" borderId="2" xfId="1" applyFont="1" applyBorder="1" applyProtection="1"/>
    <xf numFmtId="37" fontId="5" fillId="0" borderId="2" xfId="1" applyNumberFormat="1" applyFont="1" applyBorder="1" applyProtection="1"/>
    <xf numFmtId="0" fontId="18" fillId="0" borderId="3" xfId="1" applyFont="1" applyBorder="1" applyProtection="1"/>
    <xf numFmtId="0" fontId="5" fillId="0" borderId="1" xfId="1" applyFont="1" applyBorder="1" applyProtection="1"/>
    <xf numFmtId="0" fontId="18" fillId="0" borderId="3" xfId="1" applyFont="1" applyBorder="1"/>
    <xf numFmtId="0" fontId="11" fillId="0" borderId="5" xfId="0" applyFont="1" applyBorder="1"/>
    <xf numFmtId="0" fontId="18" fillId="0" borderId="0" xfId="1" applyFont="1" applyBorder="1" applyProtection="1"/>
    <xf numFmtId="0" fontId="5" fillId="0" borderId="0" xfId="1" applyFont="1" applyBorder="1" applyProtection="1"/>
    <xf numFmtId="0" fontId="18" fillId="0" borderId="5" xfId="1" applyFont="1" applyBorder="1" applyProtection="1"/>
    <xf numFmtId="0" fontId="18" fillId="0" borderId="4" xfId="1" applyFont="1" applyBorder="1"/>
    <xf numFmtId="0" fontId="18" fillId="0" borderId="0" xfId="1" applyFont="1" applyBorder="1"/>
    <xf numFmtId="0" fontId="18" fillId="0" borderId="5" xfId="1" applyFont="1" applyBorder="1"/>
    <xf numFmtId="0" fontId="18" fillId="0" borderId="4" xfId="1" applyFont="1" applyBorder="1" applyProtection="1"/>
    <xf numFmtId="0" fontId="18" fillId="0" borderId="0" xfId="1" quotePrefix="1" applyFont="1" applyBorder="1" applyAlignment="1">
      <alignment horizontal="left"/>
    </xf>
    <xf numFmtId="0" fontId="18" fillId="0" borderId="6" xfId="1" applyFont="1" applyBorder="1" applyProtection="1"/>
    <xf numFmtId="0" fontId="18" fillId="0" borderId="0" xfId="1" applyFont="1" applyBorder="1" applyAlignment="1" applyProtection="1">
      <alignment horizontal="right"/>
    </xf>
    <xf numFmtId="0" fontId="18" fillId="0" borderId="5" xfId="1" applyFont="1" applyBorder="1" applyAlignment="1" applyProtection="1">
      <alignment horizontal="right"/>
    </xf>
    <xf numFmtId="0" fontId="18" fillId="0" borderId="7" xfId="0" applyFont="1" applyBorder="1" applyProtection="1"/>
    <xf numFmtId="0" fontId="18" fillId="0" borderId="7" xfId="0" applyFont="1" applyBorder="1" applyAlignment="1" applyProtection="1">
      <alignment horizontal="right"/>
    </xf>
    <xf numFmtId="0" fontId="18" fillId="0" borderId="0" xfId="0" applyFont="1" applyBorder="1" applyAlignment="1" applyProtection="1">
      <alignment horizontal="right"/>
    </xf>
    <xf numFmtId="0" fontId="18" fillId="0" borderId="42" xfId="0" applyFont="1" applyBorder="1" applyAlignment="1" applyProtection="1">
      <alignment horizontal="right"/>
    </xf>
    <xf numFmtId="0" fontId="18" fillId="0" borderId="44" xfId="0" applyFont="1" applyBorder="1" applyAlignment="1" applyProtection="1">
      <alignment horizontal="right"/>
    </xf>
    <xf numFmtId="0" fontId="18" fillId="0" borderId="45" xfId="0" applyFont="1" applyBorder="1" applyAlignment="1" applyProtection="1">
      <alignment horizontal="right"/>
    </xf>
    <xf numFmtId="0" fontId="5" fillId="4" borderId="4" xfId="0" applyFont="1" applyFill="1" applyBorder="1" applyProtection="1"/>
    <xf numFmtId="0" fontId="18" fillId="0" borderId="27" xfId="0" applyFont="1" applyBorder="1" applyProtection="1"/>
    <xf numFmtId="0" fontId="5" fillId="0" borderId="0" xfId="0" applyFont="1" applyProtection="1"/>
    <xf numFmtId="0" fontId="18" fillId="0" borderId="10" xfId="0" applyFont="1" applyBorder="1" applyProtection="1"/>
    <xf numFmtId="0" fontId="18" fillId="0" borderId="4" xfId="0" applyFont="1" applyBorder="1" applyProtection="1"/>
    <xf numFmtId="0" fontId="18" fillId="0" borderId="0" xfId="0" applyFont="1" applyProtection="1"/>
    <xf numFmtId="0" fontId="18" fillId="0" borderId="0" xfId="0" applyFont="1" applyBorder="1" applyProtection="1"/>
    <xf numFmtId="164" fontId="18" fillId="0" borderId="10" xfId="0" applyNumberFormat="1" applyFont="1" applyFill="1" applyBorder="1" applyProtection="1"/>
    <xf numFmtId="164" fontId="18" fillId="0" borderId="0" xfId="0" applyNumberFormat="1" applyFont="1" applyProtection="1"/>
    <xf numFmtId="37" fontId="18" fillId="0" borderId="0" xfId="0" applyNumberFormat="1" applyFont="1" applyBorder="1" applyProtection="1"/>
    <xf numFmtId="37" fontId="18" fillId="0" borderId="0" xfId="0" applyNumberFormat="1" applyFont="1" applyProtection="1"/>
    <xf numFmtId="164" fontId="18" fillId="0" borderId="0" xfId="0" applyNumberFormat="1" applyFont="1" applyBorder="1" applyProtection="1"/>
    <xf numFmtId="165" fontId="18" fillId="0" borderId="0" xfId="0" applyNumberFormat="1" applyFont="1" applyBorder="1" applyAlignment="1" applyProtection="1">
      <alignment horizontal="center"/>
    </xf>
    <xf numFmtId="164" fontId="18" fillId="0" borderId="0" xfId="0" applyNumberFormat="1" applyFont="1" applyBorder="1" applyAlignment="1" applyProtection="1">
      <alignment horizontal="right"/>
    </xf>
    <xf numFmtId="164" fontId="18" fillId="0" borderId="5" xfId="0" applyNumberFormat="1" applyFont="1" applyBorder="1" applyProtection="1"/>
    <xf numFmtId="165" fontId="18" fillId="0" borderId="0" xfId="0" applyNumberFormat="1" applyFont="1" applyAlignment="1" applyProtection="1">
      <alignment horizontal="center"/>
    </xf>
    <xf numFmtId="165" fontId="18" fillId="0" borderId="0" xfId="0" applyNumberFormat="1" applyFont="1" applyAlignment="1" applyProtection="1">
      <alignment horizontal="center" vertical="center"/>
    </xf>
    <xf numFmtId="0" fontId="18" fillId="0" borderId="13" xfId="0" applyFont="1" applyBorder="1" applyProtection="1"/>
    <xf numFmtId="0" fontId="18" fillId="0" borderId="14" xfId="0" applyFont="1" applyBorder="1" applyProtection="1"/>
    <xf numFmtId="37" fontId="18" fillId="0" borderId="14" xfId="0" applyNumberFormat="1" applyFont="1" applyBorder="1" applyProtection="1"/>
    <xf numFmtId="0" fontId="18" fillId="0" borderId="14" xfId="0" applyFont="1" applyBorder="1" applyAlignment="1" applyProtection="1">
      <alignment horizontal="center"/>
    </xf>
    <xf numFmtId="0" fontId="18" fillId="0" borderId="15" xfId="0" applyFont="1" applyBorder="1" applyProtection="1"/>
    <xf numFmtId="0" fontId="18" fillId="0" borderId="11" xfId="0" applyFont="1" applyBorder="1" applyProtection="1"/>
    <xf numFmtId="37" fontId="5" fillId="0" borderId="11" xfId="0" applyNumberFormat="1" applyFont="1" applyBorder="1" applyProtection="1"/>
    <xf numFmtId="0" fontId="5" fillId="0" borderId="11" xfId="0" applyFont="1" applyBorder="1" applyProtection="1"/>
    <xf numFmtId="0" fontId="18" fillId="0" borderId="11" xfId="0" applyFont="1" applyBorder="1" applyAlignment="1" applyProtection="1">
      <alignment horizontal="center"/>
    </xf>
    <xf numFmtId="0" fontId="18" fillId="0" borderId="11" xfId="0" applyFont="1" applyBorder="1" applyAlignment="1" applyProtection="1">
      <alignment horizontal="center" vertical="center"/>
    </xf>
    <xf numFmtId="0" fontId="11" fillId="0" borderId="11" xfId="0" applyFont="1" applyBorder="1"/>
    <xf numFmtId="164" fontId="11" fillId="0" borderId="0" xfId="0" applyNumberFormat="1" applyFont="1"/>
    <xf numFmtId="37" fontId="11" fillId="0" borderId="0" xfId="0" applyNumberFormat="1" applyFont="1"/>
    <xf numFmtId="0" fontId="5" fillId="0" borderId="1" xfId="0" applyFont="1" applyBorder="1" applyProtection="1"/>
    <xf numFmtId="0" fontId="11" fillId="0" borderId="2" xfId="0" applyFont="1" applyBorder="1"/>
    <xf numFmtId="0" fontId="18" fillId="0" borderId="6" xfId="0" applyFont="1" applyBorder="1" applyProtection="1"/>
    <xf numFmtId="0" fontId="18" fillId="0" borderId="7" xfId="0" applyFont="1" applyFill="1" applyBorder="1" applyAlignment="1" applyProtection="1">
      <alignment horizontal="right"/>
    </xf>
    <xf numFmtId="0" fontId="18" fillId="0" borderId="8" xfId="0" applyFont="1" applyFill="1" applyBorder="1" applyAlignment="1" applyProtection="1">
      <alignment horizontal="right"/>
    </xf>
    <xf numFmtId="164" fontId="18" fillId="0" borderId="0" xfId="0" applyNumberFormat="1" applyFont="1" applyFill="1" applyBorder="1" applyProtection="1"/>
    <xf numFmtId="37" fontId="18" fillId="0" borderId="0" xfId="0" applyNumberFormat="1" applyFont="1" applyFill="1" applyBorder="1" applyProtection="1"/>
    <xf numFmtId="0" fontId="5" fillId="0" borderId="4" xfId="0" applyFont="1" applyBorder="1" applyProtection="1"/>
    <xf numFmtId="0" fontId="5" fillId="0" borderId="0" xfId="0" applyFont="1" applyBorder="1" applyProtection="1"/>
    <xf numFmtId="164" fontId="5" fillId="0" borderId="0" xfId="0" applyNumberFormat="1" applyFont="1" applyBorder="1" applyProtection="1"/>
    <xf numFmtId="37" fontId="18" fillId="0" borderId="11" xfId="0" applyNumberFormat="1" applyFont="1" applyBorder="1" applyProtection="1"/>
    <xf numFmtId="0" fontId="18" fillId="0" borderId="12" xfId="0" applyFont="1" applyBorder="1" applyProtection="1"/>
    <xf numFmtId="0" fontId="11" fillId="0" borderId="13" xfId="0" applyFont="1" applyBorder="1"/>
    <xf numFmtId="0" fontId="11" fillId="0" borderId="14" xfId="0" applyFont="1" applyBorder="1"/>
    <xf numFmtId="0" fontId="11" fillId="0" borderId="15" xfId="0" applyFont="1" applyBorder="1"/>
    <xf numFmtId="0" fontId="38" fillId="0" borderId="27" xfId="119" applyFont="1" applyBorder="1"/>
    <xf numFmtId="0" fontId="15" fillId="0" borderId="25" xfId="0" applyFont="1" applyBorder="1" applyAlignment="1"/>
    <xf numFmtId="0" fontId="15" fillId="0" borderId="27" xfId="0" applyFont="1" applyBorder="1" applyAlignment="1"/>
    <xf numFmtId="0" fontId="15" fillId="0" borderId="22" xfId="0" applyFont="1" applyBorder="1" applyAlignment="1"/>
    <xf numFmtId="0" fontId="10" fillId="0" borderId="46" xfId="0" applyNumberFormat="1" applyFont="1" applyBorder="1" applyAlignment="1" applyProtection="1">
      <alignment horizontal="center"/>
      <protection locked="0"/>
    </xf>
    <xf numFmtId="0" fontId="10" fillId="0" borderId="47" xfId="0" applyNumberFormat="1" applyFont="1" applyBorder="1" applyAlignment="1" applyProtection="1">
      <alignment horizontal="center"/>
      <protection locked="0"/>
    </xf>
    <xf numFmtId="0" fontId="10" fillId="0" borderId="48" xfId="0" applyNumberFormat="1" applyFont="1" applyBorder="1" applyAlignment="1" applyProtection="1">
      <alignment horizontal="center"/>
      <protection locked="0"/>
    </xf>
    <xf numFmtId="164" fontId="39" fillId="0" borderId="10" xfId="0" applyNumberFormat="1" applyFont="1" applyBorder="1"/>
    <xf numFmtId="0" fontId="0" fillId="0" borderId="37" xfId="0" applyBorder="1"/>
    <xf numFmtId="2" fontId="0" fillId="0" borderId="27" xfId="0" applyNumberFormat="1" applyBorder="1"/>
    <xf numFmtId="164" fontId="39" fillId="0" borderId="40" xfId="0" applyNumberFormat="1" applyFont="1" applyBorder="1"/>
    <xf numFmtId="164" fontId="39" fillId="0" borderId="9" xfId="0" applyNumberFormat="1" applyFont="1" applyBorder="1"/>
    <xf numFmtId="164" fontId="18" fillId="0" borderId="27" xfId="0" applyNumberFormat="1" applyFont="1" applyBorder="1"/>
    <xf numFmtId="164" fontId="39" fillId="0" borderId="27" xfId="0" applyNumberFormat="1" applyFont="1" applyBorder="1"/>
    <xf numFmtId="2" fontId="0" fillId="0" borderId="37" xfId="0" applyNumberFormat="1" applyBorder="1"/>
    <xf numFmtId="164" fontId="39" fillId="0" borderId="17" xfId="0" applyNumberFormat="1" applyFont="1" applyBorder="1"/>
    <xf numFmtId="2" fontId="0" fillId="0" borderId="49" xfId="0" applyNumberFormat="1" applyBorder="1"/>
    <xf numFmtId="0" fontId="39" fillId="0" borderId="9" xfId="0" applyFont="1" applyBorder="1" applyAlignment="1">
      <alignment horizontal="center"/>
    </xf>
    <xf numFmtId="0" fontId="0" fillId="0" borderId="43" xfId="0" applyBorder="1"/>
    <xf numFmtId="0" fontId="39" fillId="0" borderId="27" xfId="0" applyFont="1" applyBorder="1" applyAlignment="1">
      <alignment horizontal="center"/>
    </xf>
    <xf numFmtId="0" fontId="39" fillId="0" borderId="40" xfId="0" applyFont="1" applyBorder="1"/>
    <xf numFmtId="0" fontId="39" fillId="0" borderId="10" xfId="0" applyFont="1" applyBorder="1" applyAlignment="1">
      <alignment horizontal="center"/>
    </xf>
    <xf numFmtId="0" fontId="39" fillId="0" borderId="9" xfId="0" applyFont="1" applyBorder="1"/>
    <xf numFmtId="0" fontId="0" fillId="0" borderId="27" xfId="0" applyBorder="1"/>
    <xf numFmtId="164" fontId="40" fillId="0" borderId="10" xfId="0" applyNumberFormat="1" applyFont="1" applyBorder="1"/>
    <xf numFmtId="0" fontId="39" fillId="0" borderId="41" xfId="0" applyFont="1" applyBorder="1" applyAlignment="1">
      <alignment horizontal="center"/>
    </xf>
    <xf numFmtId="0" fontId="0" fillId="0" borderId="38" xfId="0" applyBorder="1"/>
    <xf numFmtId="164" fontId="40" fillId="0" borderId="27" xfId="0" applyNumberFormat="1" applyFont="1" applyBorder="1"/>
    <xf numFmtId="2" fontId="41" fillId="0" borderId="27" xfId="0" applyNumberFormat="1" applyFont="1" applyBorder="1" applyAlignment="1">
      <alignment horizontal="right"/>
    </xf>
    <xf numFmtId="2" fontId="42" fillId="0" borderId="27" xfId="0" applyNumberFormat="1" applyFont="1" applyBorder="1" applyAlignment="1">
      <alignment horizontal="right"/>
    </xf>
    <xf numFmtId="2" fontId="43" fillId="0" borderId="27" xfId="0" applyNumberFormat="1" applyFont="1" applyBorder="1" applyAlignment="1">
      <alignment horizontal="right"/>
    </xf>
    <xf numFmtId="2" fontId="42" fillId="0" borderId="27" xfId="0" applyNumberFormat="1" applyFont="1" applyBorder="1"/>
    <xf numFmtId="0" fontId="36" fillId="0" borderId="24" xfId="0" applyFont="1" applyBorder="1"/>
    <xf numFmtId="0" fontId="37" fillId="0" borderId="24" xfId="0" applyFont="1" applyBorder="1"/>
    <xf numFmtId="0" fontId="36" fillId="0" borderId="18" xfId="0" applyFont="1" applyBorder="1"/>
    <xf numFmtId="0" fontId="37" fillId="0" borderId="18" xfId="0" applyFont="1" applyBorder="1"/>
    <xf numFmtId="0" fontId="36" fillId="29" borderId="24" xfId="0" applyFont="1" applyFill="1" applyBorder="1"/>
    <xf numFmtId="0" fontId="36" fillId="29" borderId="18" xfId="0" applyFont="1" applyFill="1" applyBorder="1"/>
    <xf numFmtId="166" fontId="11" fillId="0" borderId="0" xfId="0" applyNumberFormat="1" applyFont="1"/>
    <xf numFmtId="0" fontId="15" fillId="0" borderId="18" xfId="0" applyFont="1" applyBorder="1"/>
    <xf numFmtId="0" fontId="5" fillId="3" borderId="0" xfId="0" applyFont="1" applyFill="1" applyAlignment="1">
      <alignment wrapText="1"/>
    </xf>
    <xf numFmtId="0" fontId="0" fillId="2" borderId="0" xfId="0" applyFill="1" applyAlignment="1"/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20">
    <cellStyle name="20% - Accent1 2" xfId="53" xr:uid="{00000000-0005-0000-0000-000000000000}"/>
    <cellStyle name="20% - Accent1 3" xfId="9" xr:uid="{00000000-0005-0000-0000-000001000000}"/>
    <cellStyle name="20% - Accent2 2" xfId="54" xr:uid="{00000000-0005-0000-0000-000002000000}"/>
    <cellStyle name="20% - Accent2 3" xfId="10" xr:uid="{00000000-0005-0000-0000-000003000000}"/>
    <cellStyle name="20% - Accent3 2" xfId="55" xr:uid="{00000000-0005-0000-0000-000004000000}"/>
    <cellStyle name="20% - Accent3 3" xfId="11" xr:uid="{00000000-0005-0000-0000-000005000000}"/>
    <cellStyle name="20% - Accent4 2" xfId="56" xr:uid="{00000000-0005-0000-0000-000006000000}"/>
    <cellStyle name="20% - Accent4 3" xfId="12" xr:uid="{00000000-0005-0000-0000-000007000000}"/>
    <cellStyle name="20% - Accent5 2" xfId="57" xr:uid="{00000000-0005-0000-0000-000008000000}"/>
    <cellStyle name="20% - Accent5 3" xfId="13" xr:uid="{00000000-0005-0000-0000-000009000000}"/>
    <cellStyle name="20% - Accent6 2" xfId="58" xr:uid="{00000000-0005-0000-0000-00000A000000}"/>
    <cellStyle name="20% - Accent6 3" xfId="14" xr:uid="{00000000-0005-0000-0000-00000B000000}"/>
    <cellStyle name="40% - Accent1 2" xfId="59" xr:uid="{00000000-0005-0000-0000-00000C000000}"/>
    <cellStyle name="40% - Accent1 3" xfId="15" xr:uid="{00000000-0005-0000-0000-00000D000000}"/>
    <cellStyle name="40% - Accent2 2" xfId="60" xr:uid="{00000000-0005-0000-0000-00000E000000}"/>
    <cellStyle name="40% - Accent2 3" xfId="16" xr:uid="{00000000-0005-0000-0000-00000F000000}"/>
    <cellStyle name="40% - Accent3 2" xfId="61" xr:uid="{00000000-0005-0000-0000-000010000000}"/>
    <cellStyle name="40% - Accent3 3" xfId="17" xr:uid="{00000000-0005-0000-0000-000011000000}"/>
    <cellStyle name="40% - Accent4 2" xfId="62" xr:uid="{00000000-0005-0000-0000-000012000000}"/>
    <cellStyle name="40% - Accent4 3" xfId="18" xr:uid="{00000000-0005-0000-0000-000013000000}"/>
    <cellStyle name="40% - Accent5 2" xfId="63" xr:uid="{00000000-0005-0000-0000-000014000000}"/>
    <cellStyle name="40% - Accent5 3" xfId="19" xr:uid="{00000000-0005-0000-0000-000015000000}"/>
    <cellStyle name="40% - Accent6 2" xfId="64" xr:uid="{00000000-0005-0000-0000-000016000000}"/>
    <cellStyle name="40% - Accent6 3" xfId="20" xr:uid="{00000000-0005-0000-0000-000017000000}"/>
    <cellStyle name="60% - Accent1 2" xfId="65" xr:uid="{00000000-0005-0000-0000-000018000000}"/>
    <cellStyle name="60% - Accent1 3" xfId="21" xr:uid="{00000000-0005-0000-0000-000019000000}"/>
    <cellStyle name="60% - Accent2 2" xfId="66" xr:uid="{00000000-0005-0000-0000-00001A000000}"/>
    <cellStyle name="60% - Accent2 3" xfId="22" xr:uid="{00000000-0005-0000-0000-00001B000000}"/>
    <cellStyle name="60% - Accent3 2" xfId="67" xr:uid="{00000000-0005-0000-0000-00001C000000}"/>
    <cellStyle name="60% - Accent3 3" xfId="23" xr:uid="{00000000-0005-0000-0000-00001D000000}"/>
    <cellStyle name="60% - Accent4 2" xfId="68" xr:uid="{00000000-0005-0000-0000-00001E000000}"/>
    <cellStyle name="60% - Accent4 3" xfId="24" xr:uid="{00000000-0005-0000-0000-00001F000000}"/>
    <cellStyle name="60% - Accent5 2" xfId="69" xr:uid="{00000000-0005-0000-0000-000020000000}"/>
    <cellStyle name="60% - Accent5 3" xfId="25" xr:uid="{00000000-0005-0000-0000-000021000000}"/>
    <cellStyle name="60% - Accent6 2" xfId="70" xr:uid="{00000000-0005-0000-0000-000022000000}"/>
    <cellStyle name="60% - Accent6 3" xfId="26" xr:uid="{00000000-0005-0000-0000-000023000000}"/>
    <cellStyle name="Accent1 2" xfId="71" xr:uid="{00000000-0005-0000-0000-000024000000}"/>
    <cellStyle name="Accent1 3" xfId="27" xr:uid="{00000000-0005-0000-0000-000025000000}"/>
    <cellStyle name="Accent2 2" xfId="72" xr:uid="{00000000-0005-0000-0000-000026000000}"/>
    <cellStyle name="Accent2 3" xfId="28" xr:uid="{00000000-0005-0000-0000-000027000000}"/>
    <cellStyle name="Accent3 2" xfId="73" xr:uid="{00000000-0005-0000-0000-000028000000}"/>
    <cellStyle name="Accent3 3" xfId="29" xr:uid="{00000000-0005-0000-0000-000029000000}"/>
    <cellStyle name="Accent4 2" xfId="74" xr:uid="{00000000-0005-0000-0000-00002A000000}"/>
    <cellStyle name="Accent4 3" xfId="30" xr:uid="{00000000-0005-0000-0000-00002B000000}"/>
    <cellStyle name="Accent5 2" xfId="75" xr:uid="{00000000-0005-0000-0000-00002C000000}"/>
    <cellStyle name="Accent5 3" xfId="31" xr:uid="{00000000-0005-0000-0000-00002D000000}"/>
    <cellStyle name="Accent6 2" xfId="76" xr:uid="{00000000-0005-0000-0000-00002E000000}"/>
    <cellStyle name="Accent6 3" xfId="32" xr:uid="{00000000-0005-0000-0000-00002F000000}"/>
    <cellStyle name="Bad 2" xfId="77" xr:uid="{00000000-0005-0000-0000-000030000000}"/>
    <cellStyle name="Bad 3" xfId="33" xr:uid="{00000000-0005-0000-0000-000031000000}"/>
    <cellStyle name="Calculation 2" xfId="78" xr:uid="{00000000-0005-0000-0000-000032000000}"/>
    <cellStyle name="Calculation 3" xfId="34" xr:uid="{00000000-0005-0000-0000-000033000000}"/>
    <cellStyle name="Check Cell 2" xfId="79" xr:uid="{00000000-0005-0000-0000-000034000000}"/>
    <cellStyle name="Check Cell 3" xfId="35" xr:uid="{00000000-0005-0000-0000-000035000000}"/>
    <cellStyle name="Comma 2" xfId="102" xr:uid="{00000000-0005-0000-0000-000036000000}"/>
    <cellStyle name="Comma 3" xfId="3" xr:uid="{00000000-0005-0000-0000-000037000000}"/>
    <cellStyle name="Explanatory Text 2" xfId="80" xr:uid="{00000000-0005-0000-0000-000038000000}"/>
    <cellStyle name="Explanatory Text 3" xfId="36" xr:uid="{00000000-0005-0000-0000-000039000000}"/>
    <cellStyle name="Good 2" xfId="81" xr:uid="{00000000-0005-0000-0000-00003A000000}"/>
    <cellStyle name="Good 3" xfId="37" xr:uid="{00000000-0005-0000-0000-00003B000000}"/>
    <cellStyle name="Heading 1 2" xfId="82" xr:uid="{00000000-0005-0000-0000-00003C000000}"/>
    <cellStyle name="Heading 1 3" xfId="38" xr:uid="{00000000-0005-0000-0000-00003D000000}"/>
    <cellStyle name="Heading 2 2" xfId="83" xr:uid="{00000000-0005-0000-0000-00003E000000}"/>
    <cellStyle name="Heading 2 3" xfId="39" xr:uid="{00000000-0005-0000-0000-00003F000000}"/>
    <cellStyle name="Heading 3 2" xfId="84" xr:uid="{00000000-0005-0000-0000-000040000000}"/>
    <cellStyle name="Heading 3 3" xfId="40" xr:uid="{00000000-0005-0000-0000-000041000000}"/>
    <cellStyle name="Heading 4 2" xfId="85" xr:uid="{00000000-0005-0000-0000-000042000000}"/>
    <cellStyle name="Heading 4 3" xfId="41" xr:uid="{00000000-0005-0000-0000-000043000000}"/>
    <cellStyle name="Input 2" xfId="86" xr:uid="{00000000-0005-0000-0000-000044000000}"/>
    <cellStyle name="Input 3" xfId="42" xr:uid="{00000000-0005-0000-0000-000045000000}"/>
    <cellStyle name="Linked Cell 2" xfId="87" xr:uid="{00000000-0005-0000-0000-000046000000}"/>
    <cellStyle name="Linked Cell 3" xfId="43" xr:uid="{00000000-0005-0000-0000-000047000000}"/>
    <cellStyle name="Neutral 2" xfId="88" xr:uid="{00000000-0005-0000-0000-000048000000}"/>
    <cellStyle name="Neutral 3" xfId="44" xr:uid="{00000000-0005-0000-0000-000049000000}"/>
    <cellStyle name="Normal" xfId="0" builtinId="0"/>
    <cellStyle name="Normal 10" xfId="111" xr:uid="{00000000-0005-0000-0000-00004B000000}"/>
    <cellStyle name="Normal 11" xfId="115" xr:uid="{00000000-0005-0000-0000-00004C000000}"/>
    <cellStyle name="Normal 12" xfId="117" xr:uid="{00000000-0005-0000-0000-00004D000000}"/>
    <cellStyle name="Normal 13" xfId="118" xr:uid="{00000000-0005-0000-0000-00004E000000}"/>
    <cellStyle name="Normal 14" xfId="97" xr:uid="{00000000-0005-0000-0000-00004F000000}"/>
    <cellStyle name="Normal 14 2" xfId="106" xr:uid="{00000000-0005-0000-0000-000050000000}"/>
    <cellStyle name="Normal 14 3" xfId="112" xr:uid="{00000000-0005-0000-0000-000051000000}"/>
    <cellStyle name="Normal 15" xfId="2" xr:uid="{00000000-0005-0000-0000-000052000000}"/>
    <cellStyle name="Normal 16" xfId="119" xr:uid="{00000000-0005-0000-0000-000053000000}"/>
    <cellStyle name="Normal 2" xfId="4" xr:uid="{00000000-0005-0000-0000-000054000000}"/>
    <cellStyle name="Normal 2 2" xfId="7" xr:uid="{00000000-0005-0000-0000-000055000000}"/>
    <cellStyle name="Normal 2 2 2" xfId="99" xr:uid="{00000000-0005-0000-0000-000056000000}"/>
    <cellStyle name="Normal 2 3" xfId="98" xr:uid="{00000000-0005-0000-0000-000057000000}"/>
    <cellStyle name="Normal 2 4" xfId="116" xr:uid="{00000000-0005-0000-0000-000058000000}"/>
    <cellStyle name="Normal 2 5" xfId="94" xr:uid="{00000000-0005-0000-0000-000059000000}"/>
    <cellStyle name="Normal 3" xfId="5" xr:uid="{00000000-0005-0000-0000-00005A000000}"/>
    <cellStyle name="Normal 3 2" xfId="100" xr:uid="{00000000-0005-0000-0000-00005B000000}"/>
    <cellStyle name="Normal 3 2 2" xfId="107" xr:uid="{00000000-0005-0000-0000-00005C000000}"/>
    <cellStyle name="Normal 3 3" xfId="113" xr:uid="{00000000-0005-0000-0000-00005D000000}"/>
    <cellStyle name="Normal 3 4" xfId="95" xr:uid="{00000000-0005-0000-0000-00005E000000}"/>
    <cellStyle name="Normal 4" xfId="6" xr:uid="{00000000-0005-0000-0000-00005F000000}"/>
    <cellStyle name="Normal 5" xfId="8" xr:uid="{00000000-0005-0000-0000-000060000000}"/>
    <cellStyle name="Normal 5 2" xfId="51" xr:uid="{00000000-0005-0000-0000-000061000000}"/>
    <cellStyle name="Normal 6" xfId="52" xr:uid="{00000000-0005-0000-0000-000062000000}"/>
    <cellStyle name="Normal 7" xfId="96" xr:uid="{00000000-0005-0000-0000-000063000000}"/>
    <cellStyle name="Normal 7 2" xfId="105" xr:uid="{00000000-0005-0000-0000-000064000000}"/>
    <cellStyle name="Normal 8" xfId="104" xr:uid="{00000000-0005-0000-0000-000065000000}"/>
    <cellStyle name="Normal 9" xfId="110" xr:uid="{00000000-0005-0000-0000-000066000000}"/>
    <cellStyle name="Normal_AccountingYear_1" xfId="1" xr:uid="{00000000-0005-0000-0000-000067000000}"/>
    <cellStyle name="Note 14" xfId="101" xr:uid="{00000000-0005-0000-0000-000068000000}"/>
    <cellStyle name="Note 14 2" xfId="108" xr:uid="{00000000-0005-0000-0000-000069000000}"/>
    <cellStyle name="Note 14 3" xfId="114" xr:uid="{00000000-0005-0000-0000-00006A000000}"/>
    <cellStyle name="Note 2" xfId="89" xr:uid="{00000000-0005-0000-0000-00006B000000}"/>
    <cellStyle name="Note 3" xfId="45" xr:uid="{00000000-0005-0000-0000-00006C000000}"/>
    <cellStyle name="Output 2" xfId="90" xr:uid="{00000000-0005-0000-0000-00006D000000}"/>
    <cellStyle name="Output 3" xfId="46" xr:uid="{00000000-0005-0000-0000-00006E000000}"/>
    <cellStyle name="Percent 2" xfId="103" xr:uid="{00000000-0005-0000-0000-00006F000000}"/>
    <cellStyle name="Percent 2 2" xfId="109" xr:uid="{00000000-0005-0000-0000-000070000000}"/>
    <cellStyle name="Percent 3" xfId="47" xr:uid="{00000000-0005-0000-0000-000071000000}"/>
    <cellStyle name="Title 2" xfId="91" xr:uid="{00000000-0005-0000-0000-000072000000}"/>
    <cellStyle name="Title 3" xfId="48" xr:uid="{00000000-0005-0000-0000-000073000000}"/>
    <cellStyle name="Total 2" xfId="92" xr:uid="{00000000-0005-0000-0000-000074000000}"/>
    <cellStyle name="Total 3" xfId="49" xr:uid="{00000000-0005-0000-0000-000075000000}"/>
    <cellStyle name="Warning Text 2" xfId="93" xr:uid="{00000000-0005-0000-0000-000076000000}"/>
    <cellStyle name="Warning Text 3" xfId="50" xr:uid="{00000000-0005-0000-0000-00007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00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9"/>
  <sheetViews>
    <sheetView workbookViewId="0">
      <selection activeCell="P45" sqref="P45"/>
    </sheetView>
  </sheetViews>
  <sheetFormatPr defaultRowHeight="12.75"/>
  <cols>
    <col min="1" max="1" width="13.5703125" customWidth="1"/>
  </cols>
  <sheetData>
    <row r="1" spans="1:5">
      <c r="A1" s="21"/>
    </row>
    <row r="2" spans="1:5" ht="18.75">
      <c r="C2" s="6" t="s">
        <v>122</v>
      </c>
    </row>
    <row r="4" spans="1:5">
      <c r="A4" t="s">
        <v>123</v>
      </c>
      <c r="B4" t="s">
        <v>124</v>
      </c>
    </row>
    <row r="5" spans="1:5">
      <c r="B5" t="s">
        <v>139</v>
      </c>
    </row>
    <row r="7" spans="1:5">
      <c r="B7" t="s">
        <v>125</v>
      </c>
      <c r="E7" t="s">
        <v>126</v>
      </c>
    </row>
    <row r="8" spans="1:5">
      <c r="D8" s="7" t="s">
        <v>127</v>
      </c>
      <c r="E8" t="s">
        <v>128</v>
      </c>
    </row>
    <row r="9" spans="1:5">
      <c r="D9" s="7" t="s">
        <v>127</v>
      </c>
      <c r="E9" t="s">
        <v>129</v>
      </c>
    </row>
    <row r="10" spans="1:5">
      <c r="D10" s="7" t="s">
        <v>127</v>
      </c>
      <c r="E10" t="s">
        <v>130</v>
      </c>
    </row>
    <row r="11" spans="1:5">
      <c r="D11" s="7" t="s">
        <v>127</v>
      </c>
      <c r="E11" t="s">
        <v>146</v>
      </c>
    </row>
    <row r="12" spans="1:5">
      <c r="D12" s="7" t="s">
        <v>127</v>
      </c>
      <c r="E12" t="s">
        <v>140</v>
      </c>
    </row>
    <row r="14" spans="1:5">
      <c r="B14" t="s">
        <v>131</v>
      </c>
      <c r="E14" t="s">
        <v>132</v>
      </c>
    </row>
    <row r="15" spans="1:5">
      <c r="D15" s="7" t="s">
        <v>127</v>
      </c>
      <c r="E15" t="s">
        <v>141</v>
      </c>
    </row>
    <row r="16" spans="1:5">
      <c r="D16" s="7" t="s">
        <v>127</v>
      </c>
      <c r="E16" t="s">
        <v>142</v>
      </c>
    </row>
    <row r="17" spans="1:5">
      <c r="E17" t="s">
        <v>143</v>
      </c>
    </row>
    <row r="19" spans="1:5">
      <c r="B19" t="s">
        <v>133</v>
      </c>
    </row>
    <row r="21" spans="1:5">
      <c r="B21" t="s">
        <v>134</v>
      </c>
    </row>
    <row r="22" spans="1:5">
      <c r="B22" t="s">
        <v>135</v>
      </c>
    </row>
    <row r="25" spans="1:5">
      <c r="A25" t="s">
        <v>136</v>
      </c>
    </row>
    <row r="26" spans="1:5">
      <c r="B26" s="8">
        <v>1</v>
      </c>
      <c r="C26" t="s">
        <v>144</v>
      </c>
    </row>
    <row r="27" spans="1:5" ht="15.75">
      <c r="D27" s="12" t="s">
        <v>162</v>
      </c>
    </row>
    <row r="28" spans="1:5">
      <c r="B28" s="8">
        <v>2</v>
      </c>
      <c r="C28" t="s">
        <v>145</v>
      </c>
    </row>
    <row r="29" spans="1:5">
      <c r="B29" s="8"/>
    </row>
    <row r="30" spans="1:5">
      <c r="B30" s="8">
        <v>3</v>
      </c>
      <c r="C30" t="s">
        <v>138</v>
      </c>
    </row>
    <row r="31" spans="1:5">
      <c r="C31" t="s">
        <v>148</v>
      </c>
    </row>
    <row r="35" spans="2:3" ht="15">
      <c r="B35" s="9" t="s">
        <v>159</v>
      </c>
    </row>
    <row r="36" spans="2:3">
      <c r="C36" s="1" t="s">
        <v>160</v>
      </c>
    </row>
    <row r="39" spans="2:3">
      <c r="C39" s="21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4"/>
  <sheetViews>
    <sheetView tabSelected="1" workbookViewId="0">
      <selection activeCell="F14" sqref="F14"/>
    </sheetView>
  </sheetViews>
  <sheetFormatPr defaultRowHeight="12.75"/>
  <cols>
    <col min="2" max="2" width="11.28515625" customWidth="1"/>
    <col min="3" max="3" width="14.140625" customWidth="1"/>
    <col min="4" max="4" width="10" customWidth="1"/>
    <col min="5" max="5" width="13.140625" customWidth="1"/>
    <col min="7" max="7" width="9.28515625" customWidth="1"/>
    <col min="8" max="8" width="13.85546875" customWidth="1"/>
    <col min="9" max="9" width="16.42578125" customWidth="1"/>
  </cols>
  <sheetData>
    <row r="1" spans="1:9">
      <c r="B1" s="199" t="s">
        <v>153</v>
      </c>
      <c r="C1" s="199"/>
      <c r="D1" s="199"/>
      <c r="E1" s="199"/>
      <c r="G1" s="13"/>
      <c r="H1" s="13"/>
    </row>
    <row r="2" spans="1:9">
      <c r="B2" s="25"/>
      <c r="C2" s="2"/>
      <c r="D2" s="2"/>
      <c r="E2" s="2"/>
    </row>
    <row r="4" spans="1:9">
      <c r="A4" t="s">
        <v>121</v>
      </c>
      <c r="E4" s="73">
        <v>11476.414270416664</v>
      </c>
      <c r="F4" s="13"/>
    </row>
    <row r="5" spans="1:9" ht="39" customHeight="1">
      <c r="A5" s="10"/>
      <c r="B5" s="198" t="s">
        <v>43</v>
      </c>
      <c r="C5" s="198"/>
      <c r="D5" s="10"/>
      <c r="E5" s="10"/>
      <c r="G5" s="200" t="s">
        <v>147</v>
      </c>
      <c r="H5" s="200"/>
      <c r="I5" s="201"/>
    </row>
    <row r="6" spans="1:9">
      <c r="A6" s="10" t="s">
        <v>40</v>
      </c>
      <c r="B6" s="10" t="s">
        <v>39</v>
      </c>
      <c r="C6" s="10" t="s">
        <v>38</v>
      </c>
      <c r="D6" s="10" t="s">
        <v>39</v>
      </c>
      <c r="E6" s="10" t="s">
        <v>38</v>
      </c>
      <c r="G6" s="4" t="s">
        <v>39</v>
      </c>
      <c r="H6" s="5" t="s">
        <v>38</v>
      </c>
      <c r="I6" s="5" t="s">
        <v>37</v>
      </c>
    </row>
    <row r="7" spans="1:9">
      <c r="A7" s="10"/>
      <c r="B7" s="10" t="s">
        <v>21</v>
      </c>
      <c r="C7" s="10" t="s">
        <v>21</v>
      </c>
      <c r="D7" s="10" t="s">
        <v>41</v>
      </c>
      <c r="E7" s="10" t="s">
        <v>41</v>
      </c>
      <c r="F7" t="s">
        <v>42</v>
      </c>
      <c r="G7" s="4" t="s">
        <v>44</v>
      </c>
      <c r="H7" s="5" t="s">
        <v>21</v>
      </c>
      <c r="I7" s="5" t="s">
        <v>21</v>
      </c>
    </row>
    <row r="8" spans="1:9">
      <c r="A8" s="16">
        <f>AccountingYear!A53</f>
        <v>2021</v>
      </c>
      <c r="B8" s="17">
        <f>AccountingYear!Q88</f>
        <v>52211.693904049615</v>
      </c>
      <c r="C8" s="17">
        <f>AccountingYear!C88</f>
        <v>30809.417551999992</v>
      </c>
      <c r="D8" s="11">
        <f>B8/(B8+C8)</f>
        <v>0.62889659013647226</v>
      </c>
      <c r="E8" s="11">
        <f>1-D8</f>
        <v>0.37110340986352774</v>
      </c>
      <c r="F8" s="3">
        <v>1</v>
      </c>
      <c r="G8" s="18">
        <f>ROUND(E4*D8,2)</f>
        <v>7217.48</v>
      </c>
      <c r="H8" s="19">
        <f>ROUND(E4*E8,2)</f>
        <v>4258.9399999999996</v>
      </c>
      <c r="I8" s="20">
        <f>H8+G8</f>
        <v>11476.419999999998</v>
      </c>
    </row>
    <row r="13" spans="1:9">
      <c r="C13" s="21"/>
      <c r="F13" s="21"/>
      <c r="G13" s="73"/>
    </row>
    <row r="14" spans="1:9">
      <c r="F14" s="21"/>
      <c r="G14" s="73"/>
    </row>
  </sheetData>
  <mergeCells count="3">
    <mergeCell ref="B5:C5"/>
    <mergeCell ref="B1:E1"/>
    <mergeCell ref="G5:I5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CL91"/>
  <sheetViews>
    <sheetView topLeftCell="A46" zoomScale="70" zoomScaleNormal="70" workbookViewId="0">
      <selection activeCell="AK94" sqref="AK94"/>
    </sheetView>
  </sheetViews>
  <sheetFormatPr defaultColWidth="12.140625" defaultRowHeight="12.75"/>
  <cols>
    <col min="1" max="16384" width="12.140625" style="21"/>
  </cols>
  <sheetData>
    <row r="2" spans="1:90">
      <c r="Y2" s="21">
        <f>86400/43560</f>
        <v>1.9834710743801653</v>
      </c>
    </row>
    <row r="6" spans="1:90">
      <c r="A6" s="82"/>
      <c r="B6" s="82"/>
      <c r="C6" s="82"/>
    </row>
    <row r="7" spans="1:90">
      <c r="A7" s="82"/>
      <c r="B7" s="82"/>
      <c r="C7" s="82"/>
    </row>
    <row r="8" spans="1:90">
      <c r="A8" s="82"/>
      <c r="B8" s="82"/>
      <c r="C8" s="82"/>
    </row>
    <row r="9" spans="1:90" ht="13.5" thickBot="1">
      <c r="A9" s="82"/>
      <c r="B9" s="82"/>
      <c r="C9" s="82"/>
      <c r="O9" s="71">
        <v>1.98347107438017</v>
      </c>
    </row>
    <row r="10" spans="1:90" ht="15.75">
      <c r="A10" s="83" t="s">
        <v>25</v>
      </c>
      <c r="B10" s="84"/>
      <c r="C10" s="84"/>
      <c r="D10" s="85" t="s">
        <v>161</v>
      </c>
      <c r="E10" s="86"/>
      <c r="F10" s="86"/>
      <c r="G10" s="86"/>
      <c r="H10" s="85"/>
      <c r="I10" s="86"/>
      <c r="J10" s="87"/>
      <c r="K10" s="87"/>
      <c r="L10" s="87"/>
      <c r="M10" s="87"/>
      <c r="N10" s="88"/>
      <c r="O10" s="89" t="s">
        <v>0</v>
      </c>
      <c r="P10" s="90"/>
      <c r="Q10" s="90"/>
      <c r="R10" s="91"/>
      <c r="S10" s="89"/>
      <c r="T10" s="89"/>
      <c r="U10" s="89"/>
      <c r="V10" s="91"/>
      <c r="W10" s="89"/>
      <c r="X10" s="90"/>
      <c r="Y10" s="90"/>
      <c r="Z10" s="92"/>
      <c r="AA10" s="93" t="s">
        <v>0</v>
      </c>
      <c r="AB10" s="90"/>
      <c r="AC10" s="90"/>
      <c r="AD10" s="91"/>
      <c r="AE10" s="89"/>
      <c r="AF10" s="89"/>
      <c r="AG10" s="89"/>
      <c r="AH10" s="91"/>
      <c r="AI10" s="89"/>
      <c r="AJ10" s="90"/>
      <c r="AK10" s="90"/>
      <c r="AL10" s="92"/>
      <c r="AM10" s="93" t="s">
        <v>0</v>
      </c>
      <c r="AN10" s="90"/>
      <c r="AO10" s="90"/>
      <c r="AP10" s="91"/>
      <c r="AQ10" s="89"/>
      <c r="AR10" s="89"/>
      <c r="AS10" s="89"/>
      <c r="AT10" s="91"/>
      <c r="AU10" s="89"/>
      <c r="AV10" s="90"/>
      <c r="AW10" s="90"/>
      <c r="AX10" s="92"/>
      <c r="AY10" s="93" t="s">
        <v>0</v>
      </c>
      <c r="AZ10" s="90"/>
      <c r="BA10" s="90"/>
      <c r="BB10" s="91"/>
      <c r="BC10" s="89"/>
      <c r="BD10" s="89"/>
      <c r="BE10" s="89"/>
      <c r="BF10" s="91"/>
      <c r="BG10" s="89"/>
      <c r="BH10" s="90"/>
      <c r="BI10" s="90"/>
      <c r="BJ10" s="92"/>
      <c r="BK10" s="93" t="s">
        <v>0</v>
      </c>
      <c r="BL10" s="90"/>
      <c r="BM10" s="90"/>
      <c r="BN10" s="91"/>
      <c r="BO10" s="91"/>
      <c r="BP10" s="89"/>
      <c r="BQ10" s="89"/>
      <c r="BR10" s="91"/>
      <c r="BS10" s="89"/>
      <c r="BT10" s="90"/>
      <c r="BU10" s="90"/>
      <c r="BV10" s="90"/>
      <c r="BW10" s="90"/>
      <c r="BX10" s="94"/>
      <c r="BY10" s="93" t="s">
        <v>34</v>
      </c>
      <c r="BZ10" s="90"/>
      <c r="CA10" s="90"/>
      <c r="CB10" s="90"/>
      <c r="CC10" s="91"/>
      <c r="CD10" s="89"/>
      <c r="CE10" s="89"/>
      <c r="CF10" s="89"/>
      <c r="CG10" s="91"/>
      <c r="CH10" s="89"/>
      <c r="CI10" s="90"/>
      <c r="CJ10" s="90"/>
      <c r="CK10" s="90"/>
      <c r="CL10" s="92"/>
    </row>
    <row r="11" spans="1:90" ht="15.75">
      <c r="A11" s="22"/>
      <c r="B11" s="27"/>
      <c r="C11" s="27"/>
      <c r="D11" s="27"/>
      <c r="E11" s="27"/>
      <c r="F11" s="27" t="s">
        <v>2</v>
      </c>
      <c r="G11" s="27"/>
      <c r="H11" s="27" t="s">
        <v>26</v>
      </c>
      <c r="I11" s="27"/>
      <c r="J11" s="27"/>
      <c r="K11" s="27"/>
      <c r="L11" s="27"/>
      <c r="M11" s="27"/>
      <c r="N11" s="95"/>
      <c r="O11" s="96" t="s">
        <v>1</v>
      </c>
      <c r="P11" s="96"/>
      <c r="Q11" s="96"/>
      <c r="R11" s="70" t="s">
        <v>149</v>
      </c>
      <c r="S11" s="96"/>
      <c r="T11" s="96" t="s">
        <v>2</v>
      </c>
      <c r="U11" s="96"/>
      <c r="V11" s="96" t="s">
        <v>36</v>
      </c>
      <c r="W11" s="96"/>
      <c r="X11" s="96"/>
      <c r="Y11" s="97"/>
      <c r="Z11" s="98"/>
      <c r="AA11" s="99" t="s">
        <v>23</v>
      </c>
      <c r="AB11" s="100"/>
      <c r="AC11" s="70" t="s">
        <v>150</v>
      </c>
      <c r="AD11" s="100"/>
      <c r="AE11" s="100"/>
      <c r="AF11" s="100" t="s">
        <v>2</v>
      </c>
      <c r="AG11" s="100"/>
      <c r="AH11" s="100" t="s">
        <v>24</v>
      </c>
      <c r="AI11" s="100"/>
      <c r="AJ11" s="100"/>
      <c r="AK11" s="100"/>
      <c r="AL11" s="101"/>
      <c r="AM11" s="102" t="s">
        <v>31</v>
      </c>
      <c r="AN11" s="96"/>
      <c r="AO11" s="70" t="s">
        <v>151</v>
      </c>
      <c r="AP11" s="96"/>
      <c r="AQ11" s="96"/>
      <c r="AR11" s="96" t="s">
        <v>2</v>
      </c>
      <c r="AS11" s="96"/>
      <c r="AT11" s="96" t="s">
        <v>36</v>
      </c>
      <c r="AU11" s="96"/>
      <c r="AV11" s="96"/>
      <c r="AW11" s="97"/>
      <c r="AX11" s="98"/>
      <c r="AY11" s="102" t="s">
        <v>32</v>
      </c>
      <c r="AZ11" s="96"/>
      <c r="BA11" s="70" t="s">
        <v>152</v>
      </c>
      <c r="BB11" s="96"/>
      <c r="BC11" s="96"/>
      <c r="BD11" s="96" t="s">
        <v>2</v>
      </c>
      <c r="BE11" s="96"/>
      <c r="BF11" s="96" t="s">
        <v>36</v>
      </c>
      <c r="BG11" s="96"/>
      <c r="BH11" s="96"/>
      <c r="BI11" s="97"/>
      <c r="BJ11" s="98"/>
      <c r="BK11" s="99" t="s">
        <v>33</v>
      </c>
      <c r="BL11" s="100"/>
      <c r="BM11" s="100"/>
      <c r="BN11" s="70"/>
      <c r="BO11" s="70" t="s">
        <v>158</v>
      </c>
      <c r="BP11" s="100" t="s">
        <v>2</v>
      </c>
      <c r="BQ11" s="100"/>
      <c r="BR11" s="100" t="s">
        <v>3</v>
      </c>
      <c r="BS11" s="100"/>
      <c r="BT11" s="100"/>
      <c r="BU11" s="100"/>
      <c r="BV11" s="100"/>
      <c r="BW11" s="100"/>
      <c r="BX11" s="101"/>
      <c r="BY11" s="99" t="s">
        <v>35</v>
      </c>
      <c r="BZ11" s="100"/>
      <c r="CA11" s="100"/>
      <c r="CB11" s="100"/>
      <c r="CC11" s="70" t="s">
        <v>154</v>
      </c>
      <c r="CD11" s="100"/>
      <c r="CE11" s="100" t="s">
        <v>2</v>
      </c>
      <c r="CF11" s="100"/>
      <c r="CG11" s="100" t="s">
        <v>36</v>
      </c>
      <c r="CH11" s="100"/>
      <c r="CI11" s="103"/>
      <c r="CJ11" s="100"/>
      <c r="CK11" s="100"/>
      <c r="CL11" s="101"/>
    </row>
    <row r="12" spans="1:90" ht="15.75" thickBot="1">
      <c r="A12" s="104" t="s">
        <v>4</v>
      </c>
      <c r="B12" s="96" t="s">
        <v>5</v>
      </c>
      <c r="C12" s="105" t="s">
        <v>27</v>
      </c>
      <c r="D12" s="105" t="s">
        <v>28</v>
      </c>
      <c r="E12" s="105" t="s">
        <v>6</v>
      </c>
      <c r="F12" s="105" t="s">
        <v>7</v>
      </c>
      <c r="G12" s="105" t="s">
        <v>8</v>
      </c>
      <c r="H12" s="105" t="s">
        <v>9</v>
      </c>
      <c r="I12" s="105" t="s">
        <v>29</v>
      </c>
      <c r="J12" s="105" t="s">
        <v>11</v>
      </c>
      <c r="K12" s="105" t="s">
        <v>12</v>
      </c>
      <c r="L12" s="105" t="s">
        <v>13</v>
      </c>
      <c r="M12" s="105" t="s">
        <v>14</v>
      </c>
      <c r="N12" s="106" t="s">
        <v>15</v>
      </c>
      <c r="O12" s="107" t="s">
        <v>4</v>
      </c>
      <c r="P12" s="107" t="s">
        <v>5</v>
      </c>
      <c r="Q12" s="108" t="s">
        <v>6</v>
      </c>
      <c r="R12" s="108" t="s">
        <v>7</v>
      </c>
      <c r="S12" s="108" t="s">
        <v>8</v>
      </c>
      <c r="T12" s="109" t="s">
        <v>9</v>
      </c>
      <c r="U12" s="109" t="s">
        <v>10</v>
      </c>
      <c r="V12" s="109" t="s">
        <v>11</v>
      </c>
      <c r="W12" s="109" t="s">
        <v>12</v>
      </c>
      <c r="X12" s="108" t="s">
        <v>13</v>
      </c>
      <c r="Y12" s="108" t="s">
        <v>14</v>
      </c>
      <c r="Z12" s="108" t="s">
        <v>15</v>
      </c>
      <c r="AA12" s="107" t="s">
        <v>4</v>
      </c>
      <c r="AB12" s="107" t="s">
        <v>5</v>
      </c>
      <c r="AC12" s="108" t="s">
        <v>6</v>
      </c>
      <c r="AD12" s="108" t="s">
        <v>7</v>
      </c>
      <c r="AE12" s="108" t="s">
        <v>8</v>
      </c>
      <c r="AF12" s="109" t="s">
        <v>9</v>
      </c>
      <c r="AG12" s="109" t="s">
        <v>10</v>
      </c>
      <c r="AH12" s="109" t="s">
        <v>11</v>
      </c>
      <c r="AI12" s="109" t="s">
        <v>12</v>
      </c>
      <c r="AJ12" s="108" t="s">
        <v>13</v>
      </c>
      <c r="AK12" s="108" t="s">
        <v>14</v>
      </c>
      <c r="AL12" s="108" t="s">
        <v>15</v>
      </c>
      <c r="AM12" s="107" t="s">
        <v>4</v>
      </c>
      <c r="AN12" s="107" t="s">
        <v>5</v>
      </c>
      <c r="AO12" s="108" t="s">
        <v>6</v>
      </c>
      <c r="AP12" s="108" t="s">
        <v>7</v>
      </c>
      <c r="AQ12" s="108" t="s">
        <v>8</v>
      </c>
      <c r="AR12" s="109" t="s">
        <v>9</v>
      </c>
      <c r="AS12" s="109" t="s">
        <v>10</v>
      </c>
      <c r="AT12" s="109" t="s">
        <v>11</v>
      </c>
      <c r="AU12" s="109" t="s">
        <v>12</v>
      </c>
      <c r="AV12" s="108" t="s">
        <v>13</v>
      </c>
      <c r="AW12" s="108" t="s">
        <v>14</v>
      </c>
      <c r="AX12" s="108" t="s">
        <v>15</v>
      </c>
      <c r="AY12" s="107" t="s">
        <v>4</v>
      </c>
      <c r="AZ12" s="107" t="s">
        <v>5</v>
      </c>
      <c r="BA12" s="108" t="s">
        <v>6</v>
      </c>
      <c r="BB12" s="110" t="s">
        <v>7</v>
      </c>
      <c r="BC12" s="110" t="s">
        <v>8</v>
      </c>
      <c r="BD12" s="109" t="s">
        <v>9</v>
      </c>
      <c r="BE12" s="109" t="s">
        <v>10</v>
      </c>
      <c r="BF12" s="109" t="s">
        <v>11</v>
      </c>
      <c r="BG12" s="109" t="s">
        <v>12</v>
      </c>
      <c r="BH12" s="108" t="s">
        <v>13</v>
      </c>
      <c r="BI12" s="108" t="s">
        <v>14</v>
      </c>
      <c r="BJ12" s="108" t="s">
        <v>15</v>
      </c>
      <c r="BK12" s="107" t="s">
        <v>4</v>
      </c>
      <c r="BL12" s="107" t="s">
        <v>5</v>
      </c>
      <c r="BM12" s="111" t="s">
        <v>27</v>
      </c>
      <c r="BN12" s="111" t="s">
        <v>28</v>
      </c>
      <c r="BO12" s="111" t="s">
        <v>6</v>
      </c>
      <c r="BP12" s="112" t="s">
        <v>7</v>
      </c>
      <c r="BQ12" s="112" t="s">
        <v>8</v>
      </c>
      <c r="BR12" s="112" t="s">
        <v>9</v>
      </c>
      <c r="BS12" s="112" t="s">
        <v>10</v>
      </c>
      <c r="BT12" s="112" t="s">
        <v>11</v>
      </c>
      <c r="BU12" s="112" t="s">
        <v>12</v>
      </c>
      <c r="BV12" s="112" t="s">
        <v>13</v>
      </c>
      <c r="BW12" s="112" t="s">
        <v>14</v>
      </c>
      <c r="BX12" s="111" t="s">
        <v>15</v>
      </c>
      <c r="BY12" s="107" t="s">
        <v>4</v>
      </c>
      <c r="BZ12" s="107" t="s">
        <v>5</v>
      </c>
      <c r="CA12" s="109" t="s">
        <v>27</v>
      </c>
      <c r="CB12" s="109" t="s">
        <v>28</v>
      </c>
      <c r="CC12" s="109" t="s">
        <v>6</v>
      </c>
      <c r="CD12" s="109" t="s">
        <v>7</v>
      </c>
      <c r="CE12" s="109" t="s">
        <v>8</v>
      </c>
      <c r="CF12" s="109" t="s">
        <v>9</v>
      </c>
      <c r="CG12" s="109" t="s">
        <v>10</v>
      </c>
      <c r="CH12" s="109" t="s">
        <v>11</v>
      </c>
      <c r="CI12" s="109" t="s">
        <v>12</v>
      </c>
      <c r="CJ12" s="109" t="s">
        <v>13</v>
      </c>
      <c r="CK12" s="109" t="s">
        <v>14</v>
      </c>
      <c r="CL12" s="109" t="s">
        <v>15</v>
      </c>
    </row>
    <row r="13" spans="1:90" ht="16.5" thickTop="1">
      <c r="A13" s="113">
        <v>2021</v>
      </c>
      <c r="B13" s="114">
        <v>1</v>
      </c>
      <c r="C13">
        <v>0</v>
      </c>
      <c r="D13">
        <v>0</v>
      </c>
      <c r="E13">
        <v>0</v>
      </c>
      <c r="F13">
        <v>0</v>
      </c>
      <c r="G13">
        <v>150</v>
      </c>
      <c r="H13">
        <v>250</v>
      </c>
      <c r="I13">
        <v>175</v>
      </c>
      <c r="J13">
        <v>250</v>
      </c>
      <c r="K13">
        <v>10</v>
      </c>
      <c r="L13" s="158">
        <v>0</v>
      </c>
      <c r="M13" s="158">
        <v>0</v>
      </c>
      <c r="N13" s="158">
        <v>0</v>
      </c>
      <c r="O13" s="115">
        <v>2021</v>
      </c>
      <c r="P13" s="81">
        <v>1</v>
      </c>
      <c r="Q13" s="165"/>
      <c r="R13" s="165"/>
      <c r="S13" s="165"/>
      <c r="T13" s="166"/>
      <c r="U13" s="167">
        <v>0</v>
      </c>
      <c r="V13" s="167">
        <v>2.3178999999999998</v>
      </c>
      <c r="W13" s="167"/>
      <c r="X13" s="168"/>
      <c r="Y13" s="165"/>
      <c r="Z13" s="169"/>
      <c r="AA13" s="115">
        <v>2021</v>
      </c>
      <c r="AB13" s="81">
        <v>1</v>
      </c>
      <c r="AC13" s="165"/>
      <c r="AD13" s="165"/>
      <c r="AE13" s="165"/>
      <c r="AF13" s="181"/>
      <c r="AG13" s="167">
        <v>177.30070000000001</v>
      </c>
      <c r="AH13" s="167">
        <v>161.9323</v>
      </c>
      <c r="AI13" s="167">
        <v>133.25960000000001</v>
      </c>
      <c r="AJ13" s="168"/>
      <c r="AK13" s="165"/>
      <c r="AL13" s="169"/>
      <c r="AM13" s="115">
        <v>2021</v>
      </c>
      <c r="AN13" s="81">
        <v>1</v>
      </c>
      <c r="AO13" s="165"/>
      <c r="AP13" s="165"/>
      <c r="AQ13" s="165"/>
      <c r="AR13" s="181"/>
      <c r="AS13" s="167">
        <v>12.921799999999999</v>
      </c>
      <c r="AT13" s="167">
        <v>11.6135</v>
      </c>
      <c r="AU13" s="167">
        <v>13</v>
      </c>
      <c r="AV13" s="168"/>
      <c r="AW13" s="165"/>
      <c r="AX13" s="169"/>
      <c r="AY13" s="115">
        <v>2021</v>
      </c>
      <c r="AZ13" s="81">
        <v>1</v>
      </c>
      <c r="BA13" s="165"/>
      <c r="BB13" s="184"/>
      <c r="BC13" s="181"/>
      <c r="BD13" s="167"/>
      <c r="BE13" s="167">
        <v>60.052100000000003</v>
      </c>
      <c r="BF13" s="167">
        <v>64</v>
      </c>
      <c r="BG13" s="167"/>
      <c r="BH13" s="168"/>
      <c r="BI13" s="165"/>
      <c r="BJ13" s="169"/>
      <c r="BK13" s="115">
        <v>2021</v>
      </c>
      <c r="BL13" s="116">
        <v>1</v>
      </c>
      <c r="BM13" s="184"/>
      <c r="BN13" s="184"/>
      <c r="BO13" s="184"/>
      <c r="BP13" s="167"/>
      <c r="BQ13" s="167"/>
      <c r="BR13" s="167">
        <v>77.195099999999996</v>
      </c>
      <c r="BS13" s="167">
        <v>267.125</v>
      </c>
      <c r="BT13" s="167">
        <v>261.66719999999998</v>
      </c>
      <c r="BU13" s="167">
        <v>223.64269999999999</v>
      </c>
      <c r="BV13" s="167">
        <v>118.7368</v>
      </c>
      <c r="BW13" s="167">
        <v>31.622599999999998</v>
      </c>
      <c r="BX13" s="184"/>
      <c r="BY13" s="115">
        <v>2021</v>
      </c>
      <c r="BZ13" s="116">
        <v>1</v>
      </c>
      <c r="CA13" s="167"/>
      <c r="CB13" s="167"/>
      <c r="CC13" s="167"/>
      <c r="CD13" s="167"/>
      <c r="CE13" s="167"/>
      <c r="CF13" s="167">
        <v>53</v>
      </c>
      <c r="CG13" s="167">
        <v>221</v>
      </c>
      <c r="CH13" s="167">
        <v>217</v>
      </c>
      <c r="CI13" s="167">
        <v>199</v>
      </c>
      <c r="CJ13" s="167">
        <v>94.7</v>
      </c>
      <c r="CK13" s="186">
        <v>52.5</v>
      </c>
      <c r="CL13" s="186"/>
    </row>
    <row r="14" spans="1:90" ht="15.75">
      <c r="A14" s="117"/>
      <c r="B14" s="114">
        <v>2</v>
      </c>
      <c r="C14">
        <v>0</v>
      </c>
      <c r="D14">
        <v>0</v>
      </c>
      <c r="E14">
        <v>0</v>
      </c>
      <c r="F14">
        <v>0</v>
      </c>
      <c r="G14">
        <v>150</v>
      </c>
      <c r="H14">
        <v>398</v>
      </c>
      <c r="I14">
        <v>175</v>
      </c>
      <c r="J14">
        <v>250</v>
      </c>
      <c r="K14">
        <v>10</v>
      </c>
      <c r="L14" s="158">
        <v>0</v>
      </c>
      <c r="M14" s="158">
        <v>0</v>
      </c>
      <c r="N14" s="158">
        <v>0</v>
      </c>
      <c r="O14" s="118"/>
      <c r="P14" s="81">
        <v>2</v>
      </c>
      <c r="Q14" s="165"/>
      <c r="R14" s="165"/>
      <c r="S14" s="165"/>
      <c r="T14" s="166"/>
      <c r="U14" s="167">
        <v>0</v>
      </c>
      <c r="V14" s="167">
        <v>15.45</v>
      </c>
      <c r="W14" s="167"/>
      <c r="X14" s="168"/>
      <c r="Y14" s="165"/>
      <c r="Z14" s="169"/>
      <c r="AA14" s="118"/>
      <c r="AB14" s="81">
        <v>2</v>
      </c>
      <c r="AC14" s="165"/>
      <c r="AD14" s="165"/>
      <c r="AE14" s="165"/>
      <c r="AF14" s="181"/>
      <c r="AG14" s="167">
        <v>177.14930000000001</v>
      </c>
      <c r="AH14" s="167">
        <v>161.74340000000001</v>
      </c>
      <c r="AI14" s="167">
        <v>127.139</v>
      </c>
      <c r="AJ14" s="168"/>
      <c r="AK14" s="165"/>
      <c r="AL14" s="169"/>
      <c r="AM14" s="118"/>
      <c r="AN14" s="81">
        <v>2</v>
      </c>
      <c r="AO14" s="165"/>
      <c r="AP14" s="165"/>
      <c r="AQ14" s="165"/>
      <c r="AR14" s="181"/>
      <c r="AS14" s="167">
        <v>12.725199999999999</v>
      </c>
      <c r="AT14" s="167">
        <v>12.0647</v>
      </c>
      <c r="AU14" s="167">
        <v>11</v>
      </c>
      <c r="AV14" s="168"/>
      <c r="AW14" s="165"/>
      <c r="AX14" s="169"/>
      <c r="AY14" s="118"/>
      <c r="AZ14" s="81">
        <v>2</v>
      </c>
      <c r="BA14" s="165"/>
      <c r="BB14" s="181"/>
      <c r="BC14" s="181"/>
      <c r="BD14" s="167"/>
      <c r="BE14" s="167">
        <v>63.583300000000001</v>
      </c>
      <c r="BF14" s="167">
        <v>66.677099999999996</v>
      </c>
      <c r="BG14" s="167"/>
      <c r="BH14" s="168"/>
      <c r="BI14" s="165"/>
      <c r="BJ14" s="169"/>
      <c r="BK14" s="118"/>
      <c r="BL14" s="116">
        <v>2</v>
      </c>
      <c r="BM14" s="181"/>
      <c r="BN14" s="181"/>
      <c r="BO14" s="181"/>
      <c r="BP14" s="167"/>
      <c r="BQ14" s="167"/>
      <c r="BR14" s="167">
        <v>76.224000000000004</v>
      </c>
      <c r="BS14" s="167">
        <v>263.4076</v>
      </c>
      <c r="BT14" s="167">
        <v>273.84800000000001</v>
      </c>
      <c r="BU14" s="167">
        <v>209.18809999999999</v>
      </c>
      <c r="BV14" s="167">
        <v>124.11239999999999</v>
      </c>
      <c r="BW14" s="167"/>
      <c r="BX14" s="181"/>
      <c r="BY14" s="118"/>
      <c r="BZ14" s="116">
        <v>2</v>
      </c>
      <c r="CA14" s="167"/>
      <c r="CB14" s="167"/>
      <c r="CC14" s="167"/>
      <c r="CD14" s="167"/>
      <c r="CE14" s="167"/>
      <c r="CF14" s="167">
        <v>52.7</v>
      </c>
      <c r="CG14" s="167">
        <v>219</v>
      </c>
      <c r="CH14" s="167">
        <v>198</v>
      </c>
      <c r="CI14" s="167">
        <v>182</v>
      </c>
      <c r="CJ14" s="167">
        <v>100</v>
      </c>
      <c r="CK14" s="187">
        <v>7.65</v>
      </c>
      <c r="CL14" s="187"/>
    </row>
    <row r="15" spans="1:90" ht="15.75">
      <c r="A15" s="117"/>
      <c r="B15" s="114">
        <v>3</v>
      </c>
      <c r="C15">
        <v>0</v>
      </c>
      <c r="D15">
        <v>0</v>
      </c>
      <c r="E15">
        <v>0</v>
      </c>
      <c r="F15">
        <v>0</v>
      </c>
      <c r="G15">
        <v>150</v>
      </c>
      <c r="H15">
        <v>400</v>
      </c>
      <c r="I15">
        <v>175</v>
      </c>
      <c r="J15">
        <v>350</v>
      </c>
      <c r="K15">
        <v>10</v>
      </c>
      <c r="L15" s="158">
        <v>0</v>
      </c>
      <c r="M15" s="158">
        <v>0</v>
      </c>
      <c r="N15" s="158">
        <v>0</v>
      </c>
      <c r="O15" s="118"/>
      <c r="P15" s="81">
        <v>3</v>
      </c>
      <c r="Q15" s="165"/>
      <c r="R15" s="165"/>
      <c r="S15" s="165"/>
      <c r="T15" s="166"/>
      <c r="U15" s="167">
        <v>0</v>
      </c>
      <c r="V15" s="167">
        <v>17.479399999999998</v>
      </c>
      <c r="W15" s="167"/>
      <c r="X15" s="168"/>
      <c r="Y15" s="165"/>
      <c r="Z15" s="169"/>
      <c r="AA15" s="118"/>
      <c r="AB15" s="81">
        <v>3</v>
      </c>
      <c r="AC15" s="165"/>
      <c r="AD15" s="165"/>
      <c r="AE15" s="165"/>
      <c r="AF15" s="181"/>
      <c r="AG15" s="167">
        <v>176.94759999999999</v>
      </c>
      <c r="AH15" s="167">
        <v>171.44550000000001</v>
      </c>
      <c r="AI15" s="167">
        <v>105.0057</v>
      </c>
      <c r="AJ15" s="168"/>
      <c r="AK15" s="165"/>
      <c r="AL15" s="169"/>
      <c r="AM15" s="118"/>
      <c r="AN15" s="81">
        <v>3</v>
      </c>
      <c r="AO15" s="165"/>
      <c r="AP15" s="165"/>
      <c r="AQ15" s="165"/>
      <c r="AR15" s="181"/>
      <c r="AS15" s="167">
        <v>12.0748</v>
      </c>
      <c r="AT15" s="167">
        <v>12.2387</v>
      </c>
      <c r="AU15" s="167">
        <v>7.92</v>
      </c>
      <c r="AV15" s="168"/>
      <c r="AW15" s="165"/>
      <c r="AX15" s="169"/>
      <c r="AY15" s="118"/>
      <c r="AZ15" s="81">
        <v>3</v>
      </c>
      <c r="BA15" s="165"/>
      <c r="BB15" s="181"/>
      <c r="BC15" s="181"/>
      <c r="BD15" s="167"/>
      <c r="BE15" s="167">
        <v>63.4375</v>
      </c>
      <c r="BF15" s="167">
        <v>67.343800000000002</v>
      </c>
      <c r="BG15" s="167"/>
      <c r="BH15" s="168"/>
      <c r="BI15" s="165"/>
      <c r="BJ15" s="169"/>
      <c r="BK15" s="118"/>
      <c r="BL15" s="116">
        <v>3</v>
      </c>
      <c r="BM15" s="181"/>
      <c r="BN15" s="181"/>
      <c r="BO15" s="181"/>
      <c r="BP15" s="167"/>
      <c r="BQ15" s="167"/>
      <c r="BR15" s="167">
        <v>76.320099999999996</v>
      </c>
      <c r="BS15" s="167">
        <v>233.41909999999999</v>
      </c>
      <c r="BT15" s="167">
        <v>269.8854</v>
      </c>
      <c r="BU15" s="167">
        <v>202.0898</v>
      </c>
      <c r="BV15" s="167">
        <v>116.9594</v>
      </c>
      <c r="BW15" s="167"/>
      <c r="BX15" s="181"/>
      <c r="BY15" s="118"/>
      <c r="BZ15" s="116">
        <v>3</v>
      </c>
      <c r="CA15" s="167"/>
      <c r="CB15" s="167"/>
      <c r="CC15" s="167"/>
      <c r="CD15" s="167"/>
      <c r="CE15" s="167"/>
      <c r="CF15" s="167">
        <v>54.8</v>
      </c>
      <c r="CG15" s="167">
        <v>198</v>
      </c>
      <c r="CH15" s="167">
        <v>216</v>
      </c>
      <c r="CI15" s="167">
        <v>172</v>
      </c>
      <c r="CJ15" s="167">
        <v>96.9</v>
      </c>
      <c r="CK15" s="187"/>
      <c r="CL15" s="187"/>
    </row>
    <row r="16" spans="1:90" ht="15.75">
      <c r="A16" s="117"/>
      <c r="B16" s="114">
        <v>4</v>
      </c>
      <c r="C16">
        <v>0</v>
      </c>
      <c r="D16">
        <v>0</v>
      </c>
      <c r="E16">
        <v>0</v>
      </c>
      <c r="F16">
        <v>0</v>
      </c>
      <c r="G16">
        <v>79</v>
      </c>
      <c r="H16">
        <v>400</v>
      </c>
      <c r="I16">
        <v>197</v>
      </c>
      <c r="J16">
        <v>400</v>
      </c>
      <c r="K16">
        <v>10</v>
      </c>
      <c r="L16" s="158">
        <v>0</v>
      </c>
      <c r="M16" s="158">
        <v>0</v>
      </c>
      <c r="N16" s="158">
        <v>0</v>
      </c>
      <c r="O16" s="118"/>
      <c r="P16" s="81">
        <v>4</v>
      </c>
      <c r="Q16" s="165"/>
      <c r="R16" s="165"/>
      <c r="S16" s="165"/>
      <c r="T16" s="166"/>
      <c r="U16" s="167">
        <v>5.7255000000000003</v>
      </c>
      <c r="V16" s="167">
        <v>17.186199999999999</v>
      </c>
      <c r="W16" s="167"/>
      <c r="X16" s="168"/>
      <c r="Y16" s="165"/>
      <c r="Z16" s="169"/>
      <c r="AA16" s="118"/>
      <c r="AB16" s="81">
        <v>4</v>
      </c>
      <c r="AC16" s="165"/>
      <c r="AD16" s="165"/>
      <c r="AE16" s="165"/>
      <c r="AF16" s="181"/>
      <c r="AG16" s="167">
        <v>190.73159999999999</v>
      </c>
      <c r="AH16" s="167">
        <v>179.11429999999999</v>
      </c>
      <c r="AI16" s="167">
        <v>99.242599999999996</v>
      </c>
      <c r="AJ16" s="168"/>
      <c r="AK16" s="165"/>
      <c r="AL16" s="169"/>
      <c r="AM16" s="118"/>
      <c r="AN16" s="81">
        <v>4</v>
      </c>
      <c r="AO16" s="165"/>
      <c r="AP16" s="165"/>
      <c r="AQ16" s="165"/>
      <c r="AR16" s="181"/>
      <c r="AS16" s="167">
        <v>12.062200000000001</v>
      </c>
      <c r="AT16" s="167">
        <v>11.9815</v>
      </c>
      <c r="AU16" s="167"/>
      <c r="AV16" s="168"/>
      <c r="AW16" s="165"/>
      <c r="AX16" s="169"/>
      <c r="AY16" s="118"/>
      <c r="AZ16" s="81">
        <v>4</v>
      </c>
      <c r="BA16" s="165"/>
      <c r="BB16" s="181"/>
      <c r="BC16" s="181"/>
      <c r="BD16" s="167"/>
      <c r="BE16" s="167">
        <v>67.442700000000002</v>
      </c>
      <c r="BF16" s="167">
        <v>70.833299999999994</v>
      </c>
      <c r="BG16" s="167"/>
      <c r="BH16" s="168"/>
      <c r="BI16" s="165"/>
      <c r="BJ16" s="169"/>
      <c r="BK16" s="118"/>
      <c r="BL16" s="116">
        <v>4</v>
      </c>
      <c r="BM16" s="181"/>
      <c r="BN16" s="181"/>
      <c r="BO16" s="167"/>
      <c r="BP16" s="167"/>
      <c r="BQ16" s="167"/>
      <c r="BR16" s="167">
        <v>76.608599999999996</v>
      </c>
      <c r="BS16" s="167">
        <v>218.4102</v>
      </c>
      <c r="BT16" s="167">
        <v>314.14890000000003</v>
      </c>
      <c r="BU16" s="167">
        <v>200.60759999999999</v>
      </c>
      <c r="BV16" s="167">
        <v>110.5468</v>
      </c>
      <c r="BW16" s="167"/>
      <c r="BX16" s="181"/>
      <c r="BY16" s="118"/>
      <c r="BZ16" s="116">
        <v>4</v>
      </c>
      <c r="CA16" s="167"/>
      <c r="CB16" s="167"/>
      <c r="CC16" s="167"/>
      <c r="CD16" s="167"/>
      <c r="CE16" s="167"/>
      <c r="CF16" s="167">
        <v>52.7</v>
      </c>
      <c r="CG16" s="167">
        <v>177</v>
      </c>
      <c r="CH16" s="167">
        <v>247</v>
      </c>
      <c r="CI16" s="167">
        <v>168</v>
      </c>
      <c r="CJ16" s="167">
        <v>89.9</v>
      </c>
      <c r="CK16" s="187"/>
      <c r="CL16" s="187"/>
    </row>
    <row r="17" spans="1:90" ht="15.75">
      <c r="A17" s="117"/>
      <c r="B17" s="114">
        <v>5</v>
      </c>
      <c r="C17">
        <v>0</v>
      </c>
      <c r="D17">
        <v>0</v>
      </c>
      <c r="E17">
        <v>0</v>
      </c>
      <c r="F17">
        <v>0</v>
      </c>
      <c r="G17">
        <v>75</v>
      </c>
      <c r="H17">
        <v>398</v>
      </c>
      <c r="I17">
        <v>200</v>
      </c>
      <c r="J17">
        <v>400</v>
      </c>
      <c r="K17">
        <v>10</v>
      </c>
      <c r="L17" s="158">
        <v>0</v>
      </c>
      <c r="M17" s="158">
        <v>0</v>
      </c>
      <c r="N17" s="158">
        <v>0</v>
      </c>
      <c r="O17" s="118"/>
      <c r="P17" s="81">
        <v>5</v>
      </c>
      <c r="Q17" s="165"/>
      <c r="R17" s="165"/>
      <c r="S17" s="165"/>
      <c r="T17" s="166"/>
      <c r="U17" s="167">
        <v>16.623799999999999</v>
      </c>
      <c r="V17" s="167">
        <v>16.832799999999999</v>
      </c>
      <c r="W17" s="167"/>
      <c r="X17" s="168"/>
      <c r="Y17" s="165"/>
      <c r="Z17" s="169"/>
      <c r="AA17" s="118"/>
      <c r="AB17" s="81">
        <v>5</v>
      </c>
      <c r="AC17" s="165"/>
      <c r="AD17" s="165"/>
      <c r="AE17" s="165"/>
      <c r="AF17" s="181"/>
      <c r="AG17" s="167">
        <v>200.2963</v>
      </c>
      <c r="AH17" s="167">
        <v>174.21270000000001</v>
      </c>
      <c r="AI17" s="167">
        <v>118.0395</v>
      </c>
      <c r="AJ17" s="168"/>
      <c r="AK17" s="165"/>
      <c r="AL17" s="169"/>
      <c r="AM17" s="118"/>
      <c r="AN17" s="81">
        <v>5</v>
      </c>
      <c r="AO17" s="165"/>
      <c r="AP17" s="165"/>
      <c r="AQ17" s="165"/>
      <c r="AR17" s="181"/>
      <c r="AS17" s="167">
        <v>10.6304</v>
      </c>
      <c r="AT17" s="167">
        <v>13.047800000000001</v>
      </c>
      <c r="AU17" s="167"/>
      <c r="AV17" s="168"/>
      <c r="AW17" s="165"/>
      <c r="AX17" s="169"/>
      <c r="AY17" s="118"/>
      <c r="AZ17" s="81">
        <v>5</v>
      </c>
      <c r="BA17" s="165"/>
      <c r="BB17" s="181"/>
      <c r="BC17" s="181"/>
      <c r="BD17" s="167"/>
      <c r="BE17" s="167">
        <v>66.916700000000006</v>
      </c>
      <c r="BF17" s="167">
        <v>74.708299999999994</v>
      </c>
      <c r="BG17" s="167"/>
      <c r="BH17" s="168"/>
      <c r="BI17" s="165"/>
      <c r="BJ17" s="169"/>
      <c r="BK17" s="118"/>
      <c r="BL17" s="116">
        <v>5</v>
      </c>
      <c r="BM17" s="181"/>
      <c r="BN17" s="181"/>
      <c r="BO17" s="181"/>
      <c r="BP17" s="167"/>
      <c r="BQ17" s="167"/>
      <c r="BR17" s="167">
        <v>77.233500000000006</v>
      </c>
      <c r="BS17" s="167">
        <v>238.94409999999999</v>
      </c>
      <c r="BT17" s="167">
        <v>360.54579999999999</v>
      </c>
      <c r="BU17" s="167">
        <v>195.60640000000001</v>
      </c>
      <c r="BV17" s="167">
        <v>106.2062</v>
      </c>
      <c r="BW17" s="167"/>
      <c r="BX17" s="181"/>
      <c r="BY17" s="118"/>
      <c r="BZ17" s="116">
        <v>5</v>
      </c>
      <c r="CA17" s="167"/>
      <c r="CB17" s="167"/>
      <c r="CC17" s="167"/>
      <c r="CD17" s="167"/>
      <c r="CE17" s="167"/>
      <c r="CF17" s="167">
        <v>52.3</v>
      </c>
      <c r="CG17" s="167">
        <v>177</v>
      </c>
      <c r="CH17" s="167">
        <v>294</v>
      </c>
      <c r="CI17" s="167">
        <v>165</v>
      </c>
      <c r="CJ17" s="167">
        <v>85.3</v>
      </c>
      <c r="CK17" s="187"/>
      <c r="CL17" s="187"/>
    </row>
    <row r="18" spans="1:90" ht="15.75">
      <c r="A18" s="117"/>
      <c r="B18" s="114">
        <v>6</v>
      </c>
      <c r="C18">
        <v>0</v>
      </c>
      <c r="D18">
        <v>0</v>
      </c>
      <c r="E18">
        <v>0</v>
      </c>
      <c r="F18">
        <v>0</v>
      </c>
      <c r="G18">
        <v>75</v>
      </c>
      <c r="H18">
        <v>400</v>
      </c>
      <c r="I18">
        <v>223</v>
      </c>
      <c r="J18">
        <v>400</v>
      </c>
      <c r="K18">
        <v>10</v>
      </c>
      <c r="L18" s="158">
        <v>0</v>
      </c>
      <c r="M18" s="158">
        <v>0</v>
      </c>
      <c r="N18" s="158">
        <v>0</v>
      </c>
      <c r="O18" s="118"/>
      <c r="P18" s="81">
        <v>6</v>
      </c>
      <c r="Q18" s="165"/>
      <c r="R18" s="165"/>
      <c r="S18" s="165"/>
      <c r="T18" s="166"/>
      <c r="U18" s="167">
        <v>16.977399999999999</v>
      </c>
      <c r="V18" s="167">
        <v>12.726800000000001</v>
      </c>
      <c r="W18" s="167"/>
      <c r="X18" s="168"/>
      <c r="Y18" s="165"/>
      <c r="Z18" s="169"/>
      <c r="AA18" s="118"/>
      <c r="AB18" s="81">
        <v>6</v>
      </c>
      <c r="AC18" s="165"/>
      <c r="AD18" s="165"/>
      <c r="AE18" s="165"/>
      <c r="AF18" s="181"/>
      <c r="AG18" s="167">
        <v>193.80930000000001</v>
      </c>
      <c r="AH18" s="167">
        <v>166.14429999999999</v>
      </c>
      <c r="AI18" s="167">
        <v>128.0992</v>
      </c>
      <c r="AJ18" s="168"/>
      <c r="AK18" s="165"/>
      <c r="AL18" s="169"/>
      <c r="AM18" s="118"/>
      <c r="AN18" s="81">
        <v>6</v>
      </c>
      <c r="AO18" s="165"/>
      <c r="AP18" s="165"/>
      <c r="AQ18" s="165"/>
      <c r="AR18" s="181"/>
      <c r="AS18" s="167">
        <v>11.535299999999999</v>
      </c>
      <c r="AT18" s="167">
        <v>17.769400000000001</v>
      </c>
      <c r="AU18" s="167"/>
      <c r="AV18" s="168"/>
      <c r="AW18" s="165"/>
      <c r="AX18" s="169"/>
      <c r="AY18" s="118"/>
      <c r="AZ18" s="81">
        <v>6</v>
      </c>
      <c r="BA18" s="165"/>
      <c r="BB18" s="181"/>
      <c r="BC18" s="181"/>
      <c r="BD18" s="167"/>
      <c r="BE18" s="167">
        <v>67.510400000000004</v>
      </c>
      <c r="BF18" s="167">
        <v>76.156199999999998</v>
      </c>
      <c r="BG18" s="167"/>
      <c r="BH18" s="168"/>
      <c r="BI18" s="165"/>
      <c r="BJ18" s="169"/>
      <c r="BK18" s="118"/>
      <c r="BL18" s="116">
        <v>6</v>
      </c>
      <c r="BM18" s="181"/>
      <c r="BN18" s="181"/>
      <c r="BO18" s="181"/>
      <c r="BP18" s="167"/>
      <c r="BQ18" s="167"/>
      <c r="BR18" s="167">
        <v>78.069900000000004</v>
      </c>
      <c r="BS18" s="167">
        <v>249.62780000000001</v>
      </c>
      <c r="BT18" s="167">
        <v>375.35520000000002</v>
      </c>
      <c r="BU18" s="167">
        <v>197.7398</v>
      </c>
      <c r="BV18" s="167">
        <v>104.15479999999999</v>
      </c>
      <c r="BW18" s="167"/>
      <c r="BX18" s="181"/>
      <c r="BY18" s="118"/>
      <c r="BZ18" s="116">
        <v>6</v>
      </c>
      <c r="CA18" s="167"/>
      <c r="CB18" s="167"/>
      <c r="CC18" s="167"/>
      <c r="CD18" s="167"/>
      <c r="CE18" s="167"/>
      <c r="CF18" s="167">
        <v>52.5</v>
      </c>
      <c r="CG18" s="167">
        <v>193</v>
      </c>
      <c r="CH18" s="167">
        <v>315</v>
      </c>
      <c r="CI18" s="167">
        <v>162</v>
      </c>
      <c r="CJ18" s="167">
        <v>82.6</v>
      </c>
      <c r="CK18" s="187"/>
      <c r="CL18" s="187"/>
    </row>
    <row r="19" spans="1:90" ht="15.75">
      <c r="A19" s="117"/>
      <c r="B19" s="114">
        <v>7</v>
      </c>
      <c r="C19">
        <v>0</v>
      </c>
      <c r="D19">
        <v>0</v>
      </c>
      <c r="E19">
        <v>0</v>
      </c>
      <c r="F19">
        <v>0</v>
      </c>
      <c r="G19">
        <v>75</v>
      </c>
      <c r="H19">
        <v>400</v>
      </c>
      <c r="I19">
        <v>248</v>
      </c>
      <c r="J19">
        <v>400</v>
      </c>
      <c r="K19">
        <v>10</v>
      </c>
      <c r="L19" s="158">
        <v>0</v>
      </c>
      <c r="M19" s="158">
        <v>0</v>
      </c>
      <c r="N19" s="158">
        <v>0</v>
      </c>
      <c r="O19" s="118"/>
      <c r="P19" s="81">
        <v>7</v>
      </c>
      <c r="Q19" s="165"/>
      <c r="R19" s="165"/>
      <c r="S19" s="165"/>
      <c r="T19" s="166"/>
      <c r="U19" s="167">
        <v>17.0946</v>
      </c>
      <c r="V19" s="167">
        <v>5.7625000000000002</v>
      </c>
      <c r="W19" s="167"/>
      <c r="X19" s="168"/>
      <c r="Y19" s="165"/>
      <c r="Z19" s="169"/>
      <c r="AA19" s="118"/>
      <c r="AB19" s="81">
        <v>7</v>
      </c>
      <c r="AC19" s="165"/>
      <c r="AD19" s="165"/>
      <c r="AE19" s="165"/>
      <c r="AF19" s="181"/>
      <c r="AG19" s="167">
        <v>190.0634</v>
      </c>
      <c r="AH19" s="167">
        <v>161.54910000000001</v>
      </c>
      <c r="AI19" s="167">
        <v>121.3347</v>
      </c>
      <c r="AJ19" s="168"/>
      <c r="AK19" s="165"/>
      <c r="AL19" s="169"/>
      <c r="AM19" s="118"/>
      <c r="AN19" s="81">
        <v>7</v>
      </c>
      <c r="AO19" s="165"/>
      <c r="AP19" s="165"/>
      <c r="AQ19" s="165"/>
      <c r="AR19" s="181"/>
      <c r="AS19" s="167">
        <v>13.8872</v>
      </c>
      <c r="AT19" s="167">
        <v>14.1494</v>
      </c>
      <c r="AU19" s="167"/>
      <c r="AV19" s="168"/>
      <c r="AW19" s="165"/>
      <c r="AX19" s="169"/>
      <c r="AY19" s="118"/>
      <c r="AZ19" s="81">
        <v>7</v>
      </c>
      <c r="BA19" s="165"/>
      <c r="BB19" s="181"/>
      <c r="BC19" s="181"/>
      <c r="BD19" s="167"/>
      <c r="BE19" s="167">
        <v>70.692700000000002</v>
      </c>
      <c r="BF19" s="167">
        <v>76.203100000000006</v>
      </c>
      <c r="BG19" s="167"/>
      <c r="BH19" s="168"/>
      <c r="BI19" s="165"/>
      <c r="BJ19" s="169"/>
      <c r="BK19" s="118"/>
      <c r="BL19" s="116">
        <v>7</v>
      </c>
      <c r="BM19" s="181"/>
      <c r="BN19" s="181"/>
      <c r="BO19" s="167"/>
      <c r="BP19" s="167"/>
      <c r="BQ19" s="167"/>
      <c r="BR19" s="167">
        <v>86.401399999999995</v>
      </c>
      <c r="BS19" s="167">
        <v>255.28579999999999</v>
      </c>
      <c r="BT19" s="167">
        <v>382.50940000000003</v>
      </c>
      <c r="BU19" s="167">
        <v>194.1574</v>
      </c>
      <c r="BV19" s="167">
        <v>103.4277</v>
      </c>
      <c r="BW19" s="167"/>
      <c r="BX19" s="181"/>
      <c r="BY19" s="118"/>
      <c r="BZ19" s="116">
        <v>7</v>
      </c>
      <c r="CA19" s="167"/>
      <c r="CB19" s="167"/>
      <c r="CC19" s="167"/>
      <c r="CD19" s="167"/>
      <c r="CE19" s="167"/>
      <c r="CF19" s="167">
        <v>55.6</v>
      </c>
      <c r="CG19" s="167">
        <v>196</v>
      </c>
      <c r="CH19" s="167">
        <v>325</v>
      </c>
      <c r="CI19" s="167">
        <v>136</v>
      </c>
      <c r="CJ19" s="167">
        <v>81.599999999999994</v>
      </c>
      <c r="CK19" s="187"/>
      <c r="CL19" s="187"/>
    </row>
    <row r="20" spans="1:90" ht="15.75">
      <c r="A20" s="117"/>
      <c r="B20" s="114">
        <v>8</v>
      </c>
      <c r="C20">
        <v>0</v>
      </c>
      <c r="D20">
        <v>0</v>
      </c>
      <c r="E20">
        <v>0</v>
      </c>
      <c r="F20">
        <v>0</v>
      </c>
      <c r="G20">
        <v>75</v>
      </c>
      <c r="H20">
        <v>257</v>
      </c>
      <c r="I20">
        <v>320</v>
      </c>
      <c r="J20">
        <v>400</v>
      </c>
      <c r="K20">
        <v>10</v>
      </c>
      <c r="L20" s="158">
        <v>0</v>
      </c>
      <c r="M20" s="158">
        <v>0</v>
      </c>
      <c r="N20" s="158">
        <v>0</v>
      </c>
      <c r="O20" s="118"/>
      <c r="P20" s="81">
        <v>8</v>
      </c>
      <c r="Q20" s="165"/>
      <c r="R20" s="165"/>
      <c r="S20" s="165"/>
      <c r="T20" s="166"/>
      <c r="U20" s="167">
        <v>18.251799999999999</v>
      </c>
      <c r="V20" s="167">
        <v>4.4661999999999997</v>
      </c>
      <c r="W20" s="170"/>
      <c r="X20" s="168"/>
      <c r="Y20" s="165"/>
      <c r="Z20" s="169"/>
      <c r="AA20" s="118"/>
      <c r="AB20" s="81">
        <v>8</v>
      </c>
      <c r="AC20" s="165"/>
      <c r="AD20" s="165"/>
      <c r="AE20" s="165"/>
      <c r="AF20" s="181"/>
      <c r="AG20" s="167">
        <v>180.55889999999999</v>
      </c>
      <c r="AH20" s="167">
        <v>161.33670000000001</v>
      </c>
      <c r="AI20" s="167">
        <v>117.6788</v>
      </c>
      <c r="AJ20" s="168"/>
      <c r="AK20" s="165"/>
      <c r="AL20" s="169"/>
      <c r="AM20" s="118"/>
      <c r="AN20" s="81">
        <v>8</v>
      </c>
      <c r="AO20" s="165"/>
      <c r="AP20" s="165"/>
      <c r="AQ20" s="165"/>
      <c r="AR20" s="181"/>
      <c r="AS20" s="167">
        <v>15.097300000000001</v>
      </c>
      <c r="AT20" s="167">
        <v>10.9253</v>
      </c>
      <c r="AU20" s="167"/>
      <c r="AV20" s="168"/>
      <c r="AW20" s="165"/>
      <c r="AX20" s="169"/>
      <c r="AY20" s="118"/>
      <c r="AZ20" s="81">
        <v>8</v>
      </c>
      <c r="BA20" s="165"/>
      <c r="BB20" s="181"/>
      <c r="BC20" s="167"/>
      <c r="BD20" s="167"/>
      <c r="BE20" s="167">
        <v>77.906199999999998</v>
      </c>
      <c r="BF20" s="167">
        <v>76.635400000000004</v>
      </c>
      <c r="BG20" s="167"/>
      <c r="BH20" s="168"/>
      <c r="BI20" s="165"/>
      <c r="BJ20" s="169"/>
      <c r="BK20" s="118"/>
      <c r="BL20" s="116">
        <v>8</v>
      </c>
      <c r="BM20" s="181"/>
      <c r="BN20" s="181"/>
      <c r="BO20" s="181"/>
      <c r="BP20" s="167"/>
      <c r="BQ20" s="167"/>
      <c r="BR20" s="167">
        <v>95.971400000000003</v>
      </c>
      <c r="BS20" s="167">
        <v>266.82299999999998</v>
      </c>
      <c r="BT20" s="167">
        <v>393.20100000000002</v>
      </c>
      <c r="BU20" s="167">
        <v>172.54069999999999</v>
      </c>
      <c r="BV20" s="167">
        <v>102.6679</v>
      </c>
      <c r="BW20" s="167"/>
      <c r="BX20" s="181"/>
      <c r="BY20" s="118"/>
      <c r="BZ20" s="116">
        <v>8</v>
      </c>
      <c r="CA20" s="167"/>
      <c r="CB20" s="167"/>
      <c r="CC20" s="167"/>
      <c r="CD20" s="167"/>
      <c r="CE20" s="167"/>
      <c r="CF20" s="167">
        <v>65.599999999999994</v>
      </c>
      <c r="CG20" s="167">
        <v>203</v>
      </c>
      <c r="CH20" s="167">
        <v>337</v>
      </c>
      <c r="CI20" s="167">
        <v>124</v>
      </c>
      <c r="CJ20" s="167">
        <v>81.3</v>
      </c>
      <c r="CK20" s="187"/>
      <c r="CL20" s="187"/>
    </row>
    <row r="21" spans="1:90" ht="15.75">
      <c r="A21" s="117"/>
      <c r="B21" s="114">
        <v>9</v>
      </c>
      <c r="C21">
        <v>0</v>
      </c>
      <c r="D21">
        <v>0</v>
      </c>
      <c r="E21">
        <v>0</v>
      </c>
      <c r="F21">
        <v>106</v>
      </c>
      <c r="G21">
        <v>75</v>
      </c>
      <c r="H21">
        <v>250</v>
      </c>
      <c r="I21">
        <v>325</v>
      </c>
      <c r="J21">
        <v>400</v>
      </c>
      <c r="K21">
        <v>10</v>
      </c>
      <c r="L21" s="158">
        <v>0</v>
      </c>
      <c r="M21" s="158">
        <v>0</v>
      </c>
      <c r="N21" s="158">
        <v>0</v>
      </c>
      <c r="O21" s="118"/>
      <c r="P21" s="81">
        <v>9</v>
      </c>
      <c r="Q21" s="165"/>
      <c r="R21" s="165"/>
      <c r="S21" s="165"/>
      <c r="T21" s="166"/>
      <c r="U21" s="167">
        <v>12.838200000000001</v>
      </c>
      <c r="V21" s="167">
        <v>17.956399999999999</v>
      </c>
      <c r="W21" s="170"/>
      <c r="X21" s="168"/>
      <c r="Y21" s="165"/>
      <c r="Z21" s="169"/>
      <c r="AA21" s="118"/>
      <c r="AB21" s="81">
        <v>9</v>
      </c>
      <c r="AC21" s="165"/>
      <c r="AD21" s="165"/>
      <c r="AE21" s="165"/>
      <c r="AF21" s="181"/>
      <c r="AG21" s="167">
        <v>170.07300000000001</v>
      </c>
      <c r="AH21" s="167">
        <v>148.55500000000001</v>
      </c>
      <c r="AI21" s="181">
        <v>78.233999999999995</v>
      </c>
      <c r="AJ21" s="168"/>
      <c r="AK21" s="165"/>
      <c r="AL21" s="169"/>
      <c r="AM21" s="118"/>
      <c r="AN21" s="81">
        <v>9</v>
      </c>
      <c r="AO21" s="165"/>
      <c r="AP21" s="165"/>
      <c r="AQ21" s="165"/>
      <c r="AR21" s="181"/>
      <c r="AS21" s="167">
        <v>13.864599999999999</v>
      </c>
      <c r="AT21" s="167">
        <v>10.1035</v>
      </c>
      <c r="AU21" s="167"/>
      <c r="AV21" s="168"/>
      <c r="AW21" s="165"/>
      <c r="AX21" s="169"/>
      <c r="AY21" s="118"/>
      <c r="AZ21" s="81">
        <v>9</v>
      </c>
      <c r="BA21" s="165"/>
      <c r="BB21" s="181"/>
      <c r="BC21" s="167"/>
      <c r="BD21" s="167"/>
      <c r="BE21" s="167">
        <v>74.843800000000002</v>
      </c>
      <c r="BF21" s="167">
        <v>67.640600000000006</v>
      </c>
      <c r="BG21" s="167"/>
      <c r="BH21" s="168"/>
      <c r="BI21" s="165"/>
      <c r="BJ21" s="169"/>
      <c r="BK21" s="118"/>
      <c r="BL21" s="116">
        <v>9</v>
      </c>
      <c r="BM21" s="181"/>
      <c r="BN21" s="167"/>
      <c r="BO21" s="181"/>
      <c r="BP21" s="167"/>
      <c r="BQ21" s="167"/>
      <c r="BR21" s="167">
        <v>98.564899999999994</v>
      </c>
      <c r="BS21" s="167">
        <v>311.43200000000002</v>
      </c>
      <c r="BT21" s="167">
        <v>441.07920000000001</v>
      </c>
      <c r="BU21" s="167">
        <v>164.37440000000001</v>
      </c>
      <c r="BV21" s="167">
        <v>102.8199</v>
      </c>
      <c r="BW21" s="167"/>
      <c r="BX21" s="181"/>
      <c r="BY21" s="118"/>
      <c r="BZ21" s="116">
        <v>9</v>
      </c>
      <c r="CA21" s="167"/>
      <c r="CB21" s="167"/>
      <c r="CC21" s="167"/>
      <c r="CD21" s="167"/>
      <c r="CE21" s="167"/>
      <c r="CF21" s="167">
        <v>70.400000000000006</v>
      </c>
      <c r="CG21" s="167">
        <v>259</v>
      </c>
      <c r="CH21" s="167">
        <v>385</v>
      </c>
      <c r="CI21" s="167">
        <v>127</v>
      </c>
      <c r="CJ21" s="167">
        <v>80.8</v>
      </c>
      <c r="CK21" s="187"/>
      <c r="CL21" s="187"/>
    </row>
    <row r="22" spans="1:90" ht="15.75">
      <c r="A22" s="117"/>
      <c r="B22" s="114">
        <v>10</v>
      </c>
      <c r="C22">
        <v>0</v>
      </c>
      <c r="D22">
        <v>0</v>
      </c>
      <c r="E22">
        <v>0</v>
      </c>
      <c r="F22">
        <v>150</v>
      </c>
      <c r="G22">
        <v>75</v>
      </c>
      <c r="H22">
        <v>250</v>
      </c>
      <c r="I22">
        <v>325</v>
      </c>
      <c r="J22">
        <v>400</v>
      </c>
      <c r="K22">
        <v>10</v>
      </c>
      <c r="L22" s="158">
        <v>0</v>
      </c>
      <c r="M22" s="158">
        <v>0</v>
      </c>
      <c r="N22" s="158">
        <v>0</v>
      </c>
      <c r="O22" s="118"/>
      <c r="P22" s="81">
        <v>10</v>
      </c>
      <c r="Q22" s="165"/>
      <c r="R22" s="165"/>
      <c r="S22" s="165"/>
      <c r="T22" s="166"/>
      <c r="U22" s="167">
        <v>0</v>
      </c>
      <c r="V22" s="167">
        <v>18.5076</v>
      </c>
      <c r="W22" s="170"/>
      <c r="X22" s="168"/>
      <c r="Y22" s="165"/>
      <c r="Z22" s="169"/>
      <c r="AA22" s="118"/>
      <c r="AB22" s="81">
        <v>10</v>
      </c>
      <c r="AC22" s="165"/>
      <c r="AD22" s="165"/>
      <c r="AE22" s="165"/>
      <c r="AF22" s="181"/>
      <c r="AG22" s="167">
        <v>169.85579999999999</v>
      </c>
      <c r="AH22" s="167">
        <v>148.2166</v>
      </c>
      <c r="AI22" s="181">
        <v>24.045000000000002</v>
      </c>
      <c r="AJ22" s="168"/>
      <c r="AK22" s="165"/>
      <c r="AL22" s="169"/>
      <c r="AM22" s="118"/>
      <c r="AN22" s="81">
        <v>10</v>
      </c>
      <c r="AO22" s="165"/>
      <c r="AP22" s="165"/>
      <c r="AQ22" s="165"/>
      <c r="AR22" s="181"/>
      <c r="AS22" s="167">
        <v>12.0244</v>
      </c>
      <c r="AT22" s="167">
        <v>10.118600000000001</v>
      </c>
      <c r="AU22" s="181"/>
      <c r="AV22" s="168"/>
      <c r="AW22" s="165"/>
      <c r="AX22" s="169"/>
      <c r="AY22" s="118"/>
      <c r="AZ22" s="81">
        <v>10</v>
      </c>
      <c r="BA22" s="165"/>
      <c r="BB22" s="181"/>
      <c r="BC22" s="167"/>
      <c r="BD22" s="167">
        <v>37.625</v>
      </c>
      <c r="BE22" s="167">
        <v>67.963499999999996</v>
      </c>
      <c r="BF22" s="167">
        <v>61.557299999999998</v>
      </c>
      <c r="BG22" s="167"/>
      <c r="BH22" s="168"/>
      <c r="BI22" s="165"/>
      <c r="BJ22" s="169"/>
      <c r="BK22" s="118"/>
      <c r="BL22" s="116">
        <v>10</v>
      </c>
      <c r="BM22" s="181"/>
      <c r="BN22" s="181"/>
      <c r="BO22" s="181"/>
      <c r="BP22" s="167"/>
      <c r="BQ22" s="167"/>
      <c r="BR22" s="167">
        <v>97.826899999999995</v>
      </c>
      <c r="BS22" s="167">
        <v>358.14170000000001</v>
      </c>
      <c r="BT22" s="167">
        <v>436.59899999999999</v>
      </c>
      <c r="BU22" s="167">
        <v>168.26679999999999</v>
      </c>
      <c r="BV22" s="167">
        <v>103.53619999999999</v>
      </c>
      <c r="BW22" s="167"/>
      <c r="BX22" s="181"/>
      <c r="BY22" s="118"/>
      <c r="BZ22" s="116">
        <v>10</v>
      </c>
      <c r="CA22" s="167"/>
      <c r="CB22" s="167"/>
      <c r="CC22" s="167"/>
      <c r="CD22" s="167"/>
      <c r="CE22" s="167"/>
      <c r="CF22" s="167">
        <v>70.2</v>
      </c>
      <c r="CG22" s="167">
        <v>289</v>
      </c>
      <c r="CH22" s="167">
        <v>389</v>
      </c>
      <c r="CI22" s="167">
        <v>131</v>
      </c>
      <c r="CJ22" s="167">
        <v>81.5</v>
      </c>
      <c r="CK22" s="187"/>
      <c r="CL22" s="187"/>
    </row>
    <row r="23" spans="1:90" ht="15.75">
      <c r="A23" s="117"/>
      <c r="B23" s="114">
        <v>11</v>
      </c>
      <c r="C23">
        <v>0</v>
      </c>
      <c r="D23">
        <v>0</v>
      </c>
      <c r="E23">
        <v>0</v>
      </c>
      <c r="F23">
        <v>150</v>
      </c>
      <c r="G23">
        <v>75</v>
      </c>
      <c r="H23">
        <v>250</v>
      </c>
      <c r="I23">
        <v>373</v>
      </c>
      <c r="J23">
        <v>400</v>
      </c>
      <c r="K23">
        <v>10</v>
      </c>
      <c r="L23" s="158">
        <v>0</v>
      </c>
      <c r="M23" s="158">
        <v>0</v>
      </c>
      <c r="N23" s="158">
        <v>0</v>
      </c>
      <c r="O23" s="118"/>
      <c r="P23" s="81">
        <v>11</v>
      </c>
      <c r="Q23" s="165"/>
      <c r="R23" s="165"/>
      <c r="S23" s="165"/>
      <c r="T23" s="166"/>
      <c r="U23" s="167">
        <v>4.6067</v>
      </c>
      <c r="V23" s="167">
        <v>17.686499999999999</v>
      </c>
      <c r="W23" s="170"/>
      <c r="X23" s="168"/>
      <c r="Y23" s="165"/>
      <c r="Z23" s="169"/>
      <c r="AA23" s="118"/>
      <c r="AB23" s="81">
        <v>11</v>
      </c>
      <c r="AC23" s="165"/>
      <c r="AD23" s="165"/>
      <c r="AE23" s="165"/>
      <c r="AF23" s="181"/>
      <c r="AG23" s="167">
        <v>169.49719999999999</v>
      </c>
      <c r="AH23" s="167">
        <v>148.7689</v>
      </c>
      <c r="AI23" s="181"/>
      <c r="AJ23" s="168"/>
      <c r="AK23" s="165"/>
      <c r="AL23" s="169"/>
      <c r="AM23" s="118"/>
      <c r="AN23" s="81">
        <v>11</v>
      </c>
      <c r="AO23" s="165"/>
      <c r="AP23" s="165"/>
      <c r="AQ23" s="165"/>
      <c r="AR23" s="181"/>
      <c r="AS23" s="167">
        <v>11.6462</v>
      </c>
      <c r="AT23" s="167">
        <v>10.1388</v>
      </c>
      <c r="AU23" s="181"/>
      <c r="AV23" s="168"/>
      <c r="AW23" s="165"/>
      <c r="AX23" s="169"/>
      <c r="AY23" s="118"/>
      <c r="AZ23" s="81">
        <v>11</v>
      </c>
      <c r="BA23" s="165"/>
      <c r="BB23" s="181"/>
      <c r="BC23" s="167"/>
      <c r="BD23" s="167">
        <v>56</v>
      </c>
      <c r="BE23" s="167">
        <v>64.541700000000006</v>
      </c>
      <c r="BF23" s="167">
        <v>60.369799999999998</v>
      </c>
      <c r="BG23" s="167"/>
      <c r="BH23" s="168"/>
      <c r="BI23" s="165"/>
      <c r="BJ23" s="169"/>
      <c r="BK23" s="118"/>
      <c r="BL23" s="116">
        <v>11</v>
      </c>
      <c r="BM23" s="181"/>
      <c r="BN23" s="181"/>
      <c r="BO23" s="181"/>
      <c r="BP23" s="167"/>
      <c r="BQ23" s="167"/>
      <c r="BR23" s="167">
        <v>97.74</v>
      </c>
      <c r="BS23" s="167">
        <v>373.58440000000002</v>
      </c>
      <c r="BT23" s="167">
        <v>428.7604</v>
      </c>
      <c r="BU23" s="167">
        <v>160.7449</v>
      </c>
      <c r="BV23" s="167">
        <v>102.79810000000001</v>
      </c>
      <c r="BW23" s="167"/>
      <c r="BX23" s="181"/>
      <c r="BY23" s="118"/>
      <c r="BZ23" s="116">
        <v>11</v>
      </c>
      <c r="CA23" s="167"/>
      <c r="CB23" s="167"/>
      <c r="CC23" s="167"/>
      <c r="CD23" s="167"/>
      <c r="CE23" s="167"/>
      <c r="CF23" s="167">
        <v>70.3</v>
      </c>
      <c r="CG23" s="167">
        <v>316</v>
      </c>
      <c r="CH23" s="167">
        <v>378</v>
      </c>
      <c r="CI23" s="167">
        <v>131</v>
      </c>
      <c r="CJ23" s="167">
        <v>81.7</v>
      </c>
      <c r="CK23" s="187"/>
      <c r="CL23" s="187"/>
    </row>
    <row r="24" spans="1:90" ht="15.75">
      <c r="A24" s="117"/>
      <c r="B24" s="114">
        <v>12</v>
      </c>
      <c r="C24">
        <v>0</v>
      </c>
      <c r="D24">
        <v>0</v>
      </c>
      <c r="E24">
        <v>0</v>
      </c>
      <c r="F24">
        <v>150</v>
      </c>
      <c r="G24">
        <v>75</v>
      </c>
      <c r="H24">
        <v>250</v>
      </c>
      <c r="I24">
        <v>375</v>
      </c>
      <c r="J24">
        <v>400</v>
      </c>
      <c r="K24">
        <v>10</v>
      </c>
      <c r="L24" s="158">
        <v>0</v>
      </c>
      <c r="M24" s="158">
        <v>0</v>
      </c>
      <c r="N24" s="158">
        <v>0</v>
      </c>
      <c r="O24" s="118"/>
      <c r="P24" s="81">
        <v>12</v>
      </c>
      <c r="Q24" s="165"/>
      <c r="R24" s="165"/>
      <c r="S24" s="165"/>
      <c r="T24" s="166"/>
      <c r="U24" s="167">
        <v>18.558599999999998</v>
      </c>
      <c r="V24" s="167">
        <v>16.471900000000002</v>
      </c>
      <c r="W24" s="171"/>
      <c r="X24" s="168"/>
      <c r="Y24" s="165"/>
      <c r="Z24" s="169"/>
      <c r="AA24" s="118"/>
      <c r="AB24" s="81">
        <v>12</v>
      </c>
      <c r="AC24" s="165"/>
      <c r="AD24" s="165"/>
      <c r="AE24" s="165"/>
      <c r="AF24" s="181"/>
      <c r="AG24" s="167">
        <v>169.24209999999999</v>
      </c>
      <c r="AH24" s="167">
        <v>130.4288</v>
      </c>
      <c r="AI24" s="181"/>
      <c r="AJ24" s="168"/>
      <c r="AK24" s="165"/>
      <c r="AL24" s="169"/>
      <c r="AM24" s="118"/>
      <c r="AN24" s="81">
        <v>12</v>
      </c>
      <c r="AO24" s="165"/>
      <c r="AP24" s="165"/>
      <c r="AQ24" s="165"/>
      <c r="AR24" s="181"/>
      <c r="AS24" s="167">
        <v>11.4572</v>
      </c>
      <c r="AT24" s="167">
        <v>10.1539</v>
      </c>
      <c r="AU24" s="181"/>
      <c r="AV24" s="168"/>
      <c r="AW24" s="165"/>
      <c r="AX24" s="169"/>
      <c r="AY24" s="118"/>
      <c r="AZ24" s="81">
        <v>12</v>
      </c>
      <c r="BA24" s="165"/>
      <c r="BB24" s="181"/>
      <c r="BC24" s="167"/>
      <c r="BD24" s="167">
        <v>56</v>
      </c>
      <c r="BE24" s="167">
        <v>64.078100000000006</v>
      </c>
      <c r="BF24" s="167">
        <v>56.4375</v>
      </c>
      <c r="BG24" s="167"/>
      <c r="BH24" s="168"/>
      <c r="BI24" s="165"/>
      <c r="BJ24" s="169"/>
      <c r="BK24" s="118"/>
      <c r="BL24" s="116">
        <v>12</v>
      </c>
      <c r="BM24" s="181"/>
      <c r="BN24" s="181"/>
      <c r="BO24" s="181"/>
      <c r="BP24" s="167"/>
      <c r="BQ24" s="167"/>
      <c r="BR24" s="167">
        <v>97.74</v>
      </c>
      <c r="BS24" s="167">
        <v>398.02499999999998</v>
      </c>
      <c r="BT24" s="167">
        <v>426.92919999999998</v>
      </c>
      <c r="BU24" s="167">
        <v>140.4579</v>
      </c>
      <c r="BV24" s="167">
        <v>101.908</v>
      </c>
      <c r="BW24" s="167"/>
      <c r="BX24" s="181"/>
      <c r="BY24" s="118"/>
      <c r="BZ24" s="116">
        <v>12</v>
      </c>
      <c r="CA24" s="167"/>
      <c r="CB24" s="167"/>
      <c r="CC24" s="167"/>
      <c r="CD24" s="167"/>
      <c r="CE24" s="167"/>
      <c r="CF24" s="167">
        <v>70.099999999999994</v>
      </c>
      <c r="CG24" s="167">
        <v>349</v>
      </c>
      <c r="CH24" s="167">
        <v>373</v>
      </c>
      <c r="CI24" s="167">
        <v>117</v>
      </c>
      <c r="CJ24" s="167">
        <v>79.8</v>
      </c>
      <c r="CK24" s="187"/>
      <c r="CL24" s="187"/>
    </row>
    <row r="25" spans="1:90" ht="15.75">
      <c r="A25" s="117"/>
      <c r="B25" s="114">
        <v>13</v>
      </c>
      <c r="C25">
        <v>0</v>
      </c>
      <c r="D25">
        <v>0</v>
      </c>
      <c r="E25">
        <v>0</v>
      </c>
      <c r="F25">
        <v>150</v>
      </c>
      <c r="G25">
        <v>75</v>
      </c>
      <c r="H25">
        <v>250</v>
      </c>
      <c r="I25">
        <v>375</v>
      </c>
      <c r="J25">
        <v>400</v>
      </c>
      <c r="K25">
        <v>10</v>
      </c>
      <c r="L25" s="158">
        <v>0</v>
      </c>
      <c r="M25" s="158">
        <v>0</v>
      </c>
      <c r="N25" s="158">
        <v>0</v>
      </c>
      <c r="O25" s="118"/>
      <c r="P25" s="81">
        <v>13</v>
      </c>
      <c r="Q25" s="165"/>
      <c r="R25" s="165"/>
      <c r="S25" s="165"/>
      <c r="T25" s="166"/>
      <c r="U25" s="167">
        <v>19.634699999999999</v>
      </c>
      <c r="V25" s="167">
        <v>6.3497000000000003</v>
      </c>
      <c r="W25" s="171"/>
      <c r="X25" s="168"/>
      <c r="Y25" s="165"/>
      <c r="Z25" s="169"/>
      <c r="AA25" s="118"/>
      <c r="AB25" s="81">
        <v>13</v>
      </c>
      <c r="AC25" s="165"/>
      <c r="AD25" s="165"/>
      <c r="AE25" s="165"/>
      <c r="AF25" s="181"/>
      <c r="AG25" s="167">
        <v>160.5718</v>
      </c>
      <c r="AH25" s="167">
        <v>124.98990000000001</v>
      </c>
      <c r="AI25" s="181"/>
      <c r="AJ25" s="168"/>
      <c r="AK25" s="165"/>
      <c r="AL25" s="169"/>
      <c r="AM25" s="118"/>
      <c r="AN25" s="81">
        <v>13</v>
      </c>
      <c r="AO25" s="165"/>
      <c r="AP25" s="165"/>
      <c r="AQ25" s="165"/>
      <c r="AR25" s="181"/>
      <c r="AS25" s="167">
        <v>11.494999999999999</v>
      </c>
      <c r="AT25" s="167">
        <v>12.528499999999999</v>
      </c>
      <c r="AU25" s="181"/>
      <c r="AV25" s="168"/>
      <c r="AW25" s="165"/>
      <c r="AX25" s="169"/>
      <c r="AY25" s="118"/>
      <c r="AZ25" s="81">
        <v>13</v>
      </c>
      <c r="BA25" s="165"/>
      <c r="BB25" s="181"/>
      <c r="BC25" s="167"/>
      <c r="BD25" s="167">
        <v>56</v>
      </c>
      <c r="BE25" s="167">
        <v>63.494799999999998</v>
      </c>
      <c r="BF25" s="167">
        <v>56.005200000000002</v>
      </c>
      <c r="BG25" s="167"/>
      <c r="BH25" s="168"/>
      <c r="BI25" s="165"/>
      <c r="BJ25" s="169"/>
      <c r="BK25" s="118"/>
      <c r="BL25" s="116">
        <v>13</v>
      </c>
      <c r="BM25" s="181"/>
      <c r="BN25" s="181"/>
      <c r="BO25" s="181"/>
      <c r="BP25" s="167"/>
      <c r="BQ25" s="167"/>
      <c r="BR25" s="167">
        <v>97.74</v>
      </c>
      <c r="BS25" s="167">
        <v>404.34379999999999</v>
      </c>
      <c r="BT25" s="167">
        <v>427.47399999999999</v>
      </c>
      <c r="BU25" s="167">
        <v>131.6746</v>
      </c>
      <c r="BV25" s="167">
        <v>120.4526</v>
      </c>
      <c r="BW25" s="167"/>
      <c r="BX25" s="181"/>
      <c r="BY25" s="118"/>
      <c r="BZ25" s="116">
        <v>13</v>
      </c>
      <c r="CA25" s="167"/>
      <c r="CB25" s="167"/>
      <c r="CC25" s="167"/>
      <c r="CD25" s="167"/>
      <c r="CE25" s="167"/>
      <c r="CF25" s="167">
        <v>70</v>
      </c>
      <c r="CG25" s="167">
        <v>354</v>
      </c>
      <c r="CH25" s="167">
        <v>371</v>
      </c>
      <c r="CI25" s="167">
        <v>103</v>
      </c>
      <c r="CJ25" s="167">
        <v>90</v>
      </c>
      <c r="CK25" s="187"/>
      <c r="CL25" s="187"/>
    </row>
    <row r="26" spans="1:90" ht="15.75">
      <c r="A26" s="117"/>
      <c r="B26" s="114">
        <v>14</v>
      </c>
      <c r="C26">
        <v>0</v>
      </c>
      <c r="D26">
        <v>0</v>
      </c>
      <c r="E26">
        <v>0</v>
      </c>
      <c r="F26">
        <v>150</v>
      </c>
      <c r="G26">
        <v>75</v>
      </c>
      <c r="H26">
        <v>250</v>
      </c>
      <c r="I26">
        <v>420</v>
      </c>
      <c r="J26">
        <v>400</v>
      </c>
      <c r="K26">
        <v>10</v>
      </c>
      <c r="L26" s="158">
        <v>0</v>
      </c>
      <c r="M26" s="158">
        <v>0</v>
      </c>
      <c r="N26" s="158">
        <v>0</v>
      </c>
      <c r="O26" s="118"/>
      <c r="P26" s="81">
        <v>14</v>
      </c>
      <c r="Q26" s="165"/>
      <c r="R26" s="165"/>
      <c r="S26" s="165"/>
      <c r="T26" s="166"/>
      <c r="U26" s="167">
        <v>17.231100000000001</v>
      </c>
      <c r="V26" s="167">
        <v>0</v>
      </c>
      <c r="W26" s="171"/>
      <c r="X26" s="168"/>
      <c r="Y26" s="165"/>
      <c r="Z26" s="169"/>
      <c r="AA26" s="118"/>
      <c r="AB26" s="81">
        <v>14</v>
      </c>
      <c r="AC26" s="165"/>
      <c r="AD26" s="165"/>
      <c r="AE26" s="165"/>
      <c r="AF26" s="181"/>
      <c r="AG26" s="167">
        <v>156.0335</v>
      </c>
      <c r="AH26" s="167">
        <v>124.7761</v>
      </c>
      <c r="AI26" s="181"/>
      <c r="AJ26" s="168"/>
      <c r="AK26" s="165"/>
      <c r="AL26" s="169"/>
      <c r="AM26" s="118"/>
      <c r="AN26" s="81">
        <v>14</v>
      </c>
      <c r="AO26" s="165"/>
      <c r="AP26" s="165"/>
      <c r="AQ26" s="165"/>
      <c r="AR26" s="181"/>
      <c r="AS26" s="167">
        <v>14.282999999999999</v>
      </c>
      <c r="AT26" s="167">
        <v>11.0413</v>
      </c>
      <c r="AU26" s="181"/>
      <c r="AV26" s="168"/>
      <c r="AW26" s="165"/>
      <c r="AX26" s="169"/>
      <c r="AY26" s="118"/>
      <c r="AZ26" s="81">
        <v>14</v>
      </c>
      <c r="BA26" s="165"/>
      <c r="BB26" s="181"/>
      <c r="BC26" s="167"/>
      <c r="BD26" s="167">
        <v>59.057299999999998</v>
      </c>
      <c r="BE26" s="167">
        <v>63.4375</v>
      </c>
      <c r="BF26" s="167">
        <v>58.802100000000003</v>
      </c>
      <c r="BG26" s="171"/>
      <c r="BH26" s="168"/>
      <c r="BI26" s="165"/>
      <c r="BJ26" s="169"/>
      <c r="BK26" s="118"/>
      <c r="BL26" s="116">
        <v>14</v>
      </c>
      <c r="BM26" s="181"/>
      <c r="BN26" s="181"/>
      <c r="BO26" s="181"/>
      <c r="BP26" s="167"/>
      <c r="BQ26" s="167"/>
      <c r="BR26" s="167">
        <v>106.60129999999999</v>
      </c>
      <c r="BS26" s="167">
        <v>398.55</v>
      </c>
      <c r="BT26" s="167">
        <v>432.00630000000001</v>
      </c>
      <c r="BU26" s="167">
        <v>128.95339999999999</v>
      </c>
      <c r="BV26" s="167">
        <v>131.03919999999999</v>
      </c>
      <c r="BW26" s="167"/>
      <c r="BX26" s="181"/>
      <c r="BY26" s="118"/>
      <c r="BZ26" s="116">
        <v>14</v>
      </c>
      <c r="CA26" s="167"/>
      <c r="CB26" s="167"/>
      <c r="CC26" s="167"/>
      <c r="CD26" s="167"/>
      <c r="CE26" s="167"/>
      <c r="CF26" s="167">
        <v>84.3</v>
      </c>
      <c r="CG26" s="167">
        <v>348</v>
      </c>
      <c r="CH26" s="167">
        <v>376</v>
      </c>
      <c r="CI26" s="167">
        <v>99.7</v>
      </c>
      <c r="CJ26" s="167">
        <v>105</v>
      </c>
      <c r="CK26" s="187"/>
      <c r="CL26" s="187"/>
    </row>
    <row r="27" spans="1:90" ht="15.75">
      <c r="A27" s="117"/>
      <c r="B27" s="114">
        <v>15</v>
      </c>
      <c r="C27">
        <v>0</v>
      </c>
      <c r="D27">
        <v>0</v>
      </c>
      <c r="E27">
        <v>0</v>
      </c>
      <c r="F27">
        <v>150</v>
      </c>
      <c r="G27">
        <v>75</v>
      </c>
      <c r="H27">
        <v>200</v>
      </c>
      <c r="I27">
        <v>425</v>
      </c>
      <c r="J27">
        <v>400</v>
      </c>
      <c r="K27">
        <v>10</v>
      </c>
      <c r="L27" s="158">
        <v>0</v>
      </c>
      <c r="M27" s="158">
        <v>0</v>
      </c>
      <c r="N27" s="158">
        <v>0</v>
      </c>
      <c r="O27" s="118"/>
      <c r="P27" s="81">
        <v>15</v>
      </c>
      <c r="Q27" s="165"/>
      <c r="R27" s="165"/>
      <c r="S27" s="165"/>
      <c r="T27" s="166"/>
      <c r="U27" s="167">
        <v>17.806000000000001</v>
      </c>
      <c r="V27" s="167">
        <v>4.4824999999999999</v>
      </c>
      <c r="W27" s="171"/>
      <c r="X27" s="168"/>
      <c r="Y27" s="165"/>
      <c r="Z27" s="169"/>
      <c r="AA27" s="118"/>
      <c r="AB27" s="81">
        <v>15</v>
      </c>
      <c r="AC27" s="165"/>
      <c r="AD27" s="165"/>
      <c r="AE27" s="182"/>
      <c r="AF27" s="167"/>
      <c r="AG27" s="167">
        <v>151.76490000000001</v>
      </c>
      <c r="AH27" s="167">
        <v>124.6246</v>
      </c>
      <c r="AI27" s="181"/>
      <c r="AJ27" s="168"/>
      <c r="AK27" s="165"/>
      <c r="AL27" s="169"/>
      <c r="AM27" s="118"/>
      <c r="AN27" s="81">
        <v>15</v>
      </c>
      <c r="AO27" s="165"/>
      <c r="AP27" s="165"/>
      <c r="AQ27" s="165"/>
      <c r="AR27" s="181">
        <v>13.161300000000001</v>
      </c>
      <c r="AS27" s="167">
        <v>16.140799999999999</v>
      </c>
      <c r="AT27" s="167">
        <v>10.0783</v>
      </c>
      <c r="AU27" s="181"/>
      <c r="AV27" s="168"/>
      <c r="AW27" s="165"/>
      <c r="AX27" s="169"/>
      <c r="AY27" s="118"/>
      <c r="AZ27" s="81">
        <v>15</v>
      </c>
      <c r="BA27" s="165"/>
      <c r="BB27" s="181"/>
      <c r="BC27" s="167"/>
      <c r="BD27" s="167">
        <v>65</v>
      </c>
      <c r="BE27" s="167">
        <v>67.599000000000004</v>
      </c>
      <c r="BF27" s="167">
        <v>57</v>
      </c>
      <c r="BG27" s="171"/>
      <c r="BH27" s="168"/>
      <c r="BI27" s="165"/>
      <c r="BJ27" s="169"/>
      <c r="BK27" s="118"/>
      <c r="BL27" s="116">
        <v>15</v>
      </c>
      <c r="BM27" s="181"/>
      <c r="BN27" s="181"/>
      <c r="BO27" s="181"/>
      <c r="BP27" s="167"/>
      <c r="BQ27" s="167"/>
      <c r="BR27" s="167">
        <v>139.6978</v>
      </c>
      <c r="BS27" s="167">
        <v>413.98230000000001</v>
      </c>
      <c r="BT27" s="167">
        <v>431.51139999999998</v>
      </c>
      <c r="BU27" s="167">
        <v>127.5688</v>
      </c>
      <c r="BV27" s="167">
        <v>120.3561</v>
      </c>
      <c r="BW27" s="167"/>
      <c r="BX27" s="181"/>
      <c r="BY27" s="118"/>
      <c r="BZ27" s="116">
        <v>15</v>
      </c>
      <c r="CA27" s="167"/>
      <c r="CB27" s="167"/>
      <c r="CC27" s="167"/>
      <c r="CD27" s="167"/>
      <c r="CE27" s="167"/>
      <c r="CF27" s="167">
        <v>100</v>
      </c>
      <c r="CG27" s="167">
        <v>351</v>
      </c>
      <c r="CH27" s="167">
        <v>380</v>
      </c>
      <c r="CI27" s="167">
        <v>98.5</v>
      </c>
      <c r="CJ27" s="167">
        <v>101</v>
      </c>
      <c r="CK27" s="187"/>
      <c r="CL27" s="187"/>
    </row>
    <row r="28" spans="1:90" ht="15.75">
      <c r="A28" s="117"/>
      <c r="B28" s="114">
        <v>16</v>
      </c>
      <c r="C28">
        <v>0</v>
      </c>
      <c r="D28">
        <v>0</v>
      </c>
      <c r="E28">
        <v>0</v>
      </c>
      <c r="F28">
        <v>150</v>
      </c>
      <c r="G28">
        <v>75</v>
      </c>
      <c r="H28">
        <v>272</v>
      </c>
      <c r="I28">
        <v>425</v>
      </c>
      <c r="J28">
        <v>400</v>
      </c>
      <c r="K28">
        <v>10</v>
      </c>
      <c r="L28" s="158">
        <v>0</v>
      </c>
      <c r="M28" s="158">
        <v>0</v>
      </c>
      <c r="N28" s="158">
        <v>0</v>
      </c>
      <c r="O28" s="118"/>
      <c r="P28" s="81">
        <v>16</v>
      </c>
      <c r="Q28" s="165"/>
      <c r="R28" s="165"/>
      <c r="S28" s="165"/>
      <c r="T28" s="166"/>
      <c r="U28" s="167">
        <v>6.4752999999999998</v>
      </c>
      <c r="V28" s="167">
        <v>16.1035</v>
      </c>
      <c r="W28" s="171"/>
      <c r="X28" s="168"/>
      <c r="Y28" s="165"/>
      <c r="Z28" s="169"/>
      <c r="AA28" s="118"/>
      <c r="AB28" s="81">
        <v>16</v>
      </c>
      <c r="AC28" s="165"/>
      <c r="AD28" s="165"/>
      <c r="AE28" s="165"/>
      <c r="AF28" s="167"/>
      <c r="AG28" s="167">
        <v>143.97290000000001</v>
      </c>
      <c r="AH28" s="167">
        <v>124.44970000000001</v>
      </c>
      <c r="AI28" s="181"/>
      <c r="AJ28" s="168"/>
      <c r="AK28" s="165"/>
      <c r="AL28" s="169"/>
      <c r="AM28" s="118"/>
      <c r="AN28" s="81">
        <v>16</v>
      </c>
      <c r="AO28" s="165"/>
      <c r="AP28" s="165"/>
      <c r="AQ28" s="165"/>
      <c r="AR28" s="181">
        <v>13.841900000000001</v>
      </c>
      <c r="AS28" s="167">
        <v>15.561</v>
      </c>
      <c r="AT28" s="167">
        <v>10.020300000000001</v>
      </c>
      <c r="AU28" s="181"/>
      <c r="AV28" s="168"/>
      <c r="AW28" s="165"/>
      <c r="AX28" s="169"/>
      <c r="AY28" s="118"/>
      <c r="AZ28" s="81">
        <v>16</v>
      </c>
      <c r="BA28" s="165"/>
      <c r="BB28" s="181"/>
      <c r="BC28" s="167"/>
      <c r="BD28" s="167">
        <v>64.322900000000004</v>
      </c>
      <c r="BE28" s="167">
        <v>69.468800000000002</v>
      </c>
      <c r="BF28" s="167">
        <v>55.671900000000001</v>
      </c>
      <c r="BG28" s="185"/>
      <c r="BH28" s="168"/>
      <c r="BI28" s="165"/>
      <c r="BJ28" s="169"/>
      <c r="BK28" s="118"/>
      <c r="BL28" s="116">
        <v>16</v>
      </c>
      <c r="BM28" s="181"/>
      <c r="BN28" s="181"/>
      <c r="BO28" s="181"/>
      <c r="BP28" s="167"/>
      <c r="BQ28" s="167"/>
      <c r="BR28" s="167">
        <v>191.36340000000001</v>
      </c>
      <c r="BS28" s="167">
        <v>421.75940000000003</v>
      </c>
      <c r="BT28" s="167">
        <v>421.54270000000002</v>
      </c>
      <c r="BU28" s="167">
        <v>125.3918</v>
      </c>
      <c r="BV28" s="167">
        <v>112.11239999999999</v>
      </c>
      <c r="BW28" s="167"/>
      <c r="BX28" s="181"/>
      <c r="BY28" s="118"/>
      <c r="BZ28" s="116">
        <v>16</v>
      </c>
      <c r="CA28" s="167"/>
      <c r="CB28" s="167"/>
      <c r="CC28" s="167"/>
      <c r="CD28" s="167"/>
      <c r="CE28" s="167"/>
      <c r="CF28" s="167">
        <v>152</v>
      </c>
      <c r="CG28" s="167">
        <v>356</v>
      </c>
      <c r="CH28" s="167">
        <v>373</v>
      </c>
      <c r="CI28" s="167">
        <v>123</v>
      </c>
      <c r="CJ28" s="167">
        <v>91.6</v>
      </c>
      <c r="CK28" s="187"/>
      <c r="CL28" s="187"/>
    </row>
    <row r="29" spans="1:90" ht="15.75">
      <c r="A29" s="117"/>
      <c r="B29" s="114">
        <v>17</v>
      </c>
      <c r="C29">
        <v>0</v>
      </c>
      <c r="D29">
        <v>0</v>
      </c>
      <c r="E29">
        <v>0</v>
      </c>
      <c r="F29">
        <v>150</v>
      </c>
      <c r="G29">
        <v>75</v>
      </c>
      <c r="H29">
        <v>275</v>
      </c>
      <c r="I29">
        <v>425</v>
      </c>
      <c r="J29">
        <v>400</v>
      </c>
      <c r="K29">
        <v>10</v>
      </c>
      <c r="L29" s="158">
        <v>0</v>
      </c>
      <c r="M29" s="158">
        <v>0</v>
      </c>
      <c r="N29" s="158">
        <v>0</v>
      </c>
      <c r="O29" s="118"/>
      <c r="P29" s="81">
        <v>17</v>
      </c>
      <c r="Q29" s="165"/>
      <c r="R29" s="165"/>
      <c r="S29" s="165"/>
      <c r="T29" s="166">
        <v>9.0745000000000005</v>
      </c>
      <c r="U29" s="167">
        <v>0</v>
      </c>
      <c r="V29" s="167">
        <v>17.929500000000001</v>
      </c>
      <c r="W29" s="171"/>
      <c r="X29" s="168"/>
      <c r="Y29" s="165"/>
      <c r="Z29" s="169"/>
      <c r="AA29" s="118"/>
      <c r="AB29" s="81">
        <v>17</v>
      </c>
      <c r="AC29" s="165"/>
      <c r="AD29" s="165"/>
      <c r="AE29" s="165"/>
      <c r="AF29" s="167"/>
      <c r="AG29" s="167">
        <v>131.25110000000001</v>
      </c>
      <c r="AH29" s="167">
        <v>138.34360000000001</v>
      </c>
      <c r="AI29" s="181"/>
      <c r="AJ29" s="168"/>
      <c r="AK29" s="165"/>
      <c r="AL29" s="169"/>
      <c r="AM29" s="118"/>
      <c r="AN29" s="81">
        <v>17</v>
      </c>
      <c r="AO29" s="165"/>
      <c r="AP29" s="165"/>
      <c r="AQ29" s="165"/>
      <c r="AR29" s="181">
        <v>11.3689</v>
      </c>
      <c r="AS29" s="167">
        <v>4.7769000000000004</v>
      </c>
      <c r="AT29" s="167">
        <v>9.1279000000000003</v>
      </c>
      <c r="AU29" s="181"/>
      <c r="AV29" s="168"/>
      <c r="AW29" s="165"/>
      <c r="AX29" s="169"/>
      <c r="AY29" s="118"/>
      <c r="AZ29" s="81">
        <v>17</v>
      </c>
      <c r="BA29" s="165"/>
      <c r="BB29" s="181"/>
      <c r="BC29" s="167"/>
      <c r="BD29" s="167">
        <v>70.755200000000002</v>
      </c>
      <c r="BE29" s="167">
        <v>69.104200000000006</v>
      </c>
      <c r="BF29" s="167">
        <v>57.572899999999997</v>
      </c>
      <c r="BG29" s="171"/>
      <c r="BH29" s="168"/>
      <c r="BI29" s="165"/>
      <c r="BJ29" s="169"/>
      <c r="BK29" s="118"/>
      <c r="BL29" s="116">
        <v>17</v>
      </c>
      <c r="BM29" s="181"/>
      <c r="BN29" s="167"/>
      <c r="BO29" s="181"/>
      <c r="BP29" s="167"/>
      <c r="BQ29" s="167"/>
      <c r="BR29" s="167">
        <v>247.19919999999999</v>
      </c>
      <c r="BS29" s="167">
        <v>445.52289999999999</v>
      </c>
      <c r="BT29" s="167">
        <v>410.03649999999999</v>
      </c>
      <c r="BU29" s="167">
        <v>124.301</v>
      </c>
      <c r="BV29" s="167">
        <v>110.0179</v>
      </c>
      <c r="BW29" s="167"/>
      <c r="BX29" s="181"/>
      <c r="BY29" s="118"/>
      <c r="BZ29" s="116">
        <v>17</v>
      </c>
      <c r="CA29" s="167"/>
      <c r="CB29" s="167"/>
      <c r="CC29" s="167"/>
      <c r="CD29" s="167"/>
      <c r="CE29" s="167"/>
      <c r="CF29" s="167">
        <v>197</v>
      </c>
      <c r="CG29" s="167">
        <v>385</v>
      </c>
      <c r="CH29" s="167">
        <v>351</v>
      </c>
      <c r="CI29" s="167">
        <v>110</v>
      </c>
      <c r="CJ29" s="187">
        <v>88.7</v>
      </c>
      <c r="CK29" s="187"/>
      <c r="CL29" s="187"/>
    </row>
    <row r="30" spans="1:90" ht="15.75">
      <c r="A30" s="117"/>
      <c r="B30" s="114">
        <v>18</v>
      </c>
      <c r="C30">
        <v>0</v>
      </c>
      <c r="D30">
        <v>0</v>
      </c>
      <c r="E30">
        <v>0</v>
      </c>
      <c r="F30">
        <v>150</v>
      </c>
      <c r="G30">
        <v>75</v>
      </c>
      <c r="H30">
        <v>275</v>
      </c>
      <c r="I30">
        <v>425</v>
      </c>
      <c r="J30">
        <v>350</v>
      </c>
      <c r="K30">
        <v>10</v>
      </c>
      <c r="L30" s="158">
        <v>0</v>
      </c>
      <c r="M30" s="158">
        <v>0</v>
      </c>
      <c r="N30" s="158">
        <v>0</v>
      </c>
      <c r="O30" s="118"/>
      <c r="P30" s="81">
        <v>18</v>
      </c>
      <c r="Q30" s="165"/>
      <c r="R30" s="165"/>
      <c r="S30" s="165"/>
      <c r="T30" s="172">
        <v>7.1711999999999998</v>
      </c>
      <c r="U30" s="167">
        <v>0</v>
      </c>
      <c r="V30" s="167">
        <v>17.8965</v>
      </c>
      <c r="W30" s="171"/>
      <c r="X30" s="168"/>
      <c r="Y30" s="165"/>
      <c r="Z30" s="169"/>
      <c r="AA30" s="118"/>
      <c r="AB30" s="81">
        <v>18</v>
      </c>
      <c r="AC30" s="165"/>
      <c r="AD30" s="165"/>
      <c r="AE30" s="165"/>
      <c r="AF30" s="167"/>
      <c r="AG30" s="167">
        <v>103.5825</v>
      </c>
      <c r="AH30" s="167">
        <v>150.74709999999999</v>
      </c>
      <c r="AI30" s="181"/>
      <c r="AJ30" s="168"/>
      <c r="AK30" s="165"/>
      <c r="AL30" s="169"/>
      <c r="AM30" s="118"/>
      <c r="AN30" s="81">
        <v>18</v>
      </c>
      <c r="AO30" s="165"/>
      <c r="AP30" s="165"/>
      <c r="AQ30" s="165"/>
      <c r="AR30" s="181">
        <v>11.643700000000001</v>
      </c>
      <c r="AS30" s="167">
        <v>0</v>
      </c>
      <c r="AT30" s="167">
        <v>11.076499999999999</v>
      </c>
      <c r="AU30" s="181"/>
      <c r="AV30" s="168"/>
      <c r="AW30" s="165"/>
      <c r="AX30" s="169"/>
      <c r="AY30" s="118"/>
      <c r="AZ30" s="81">
        <v>18</v>
      </c>
      <c r="BA30" s="165"/>
      <c r="BB30" s="181"/>
      <c r="BC30" s="167"/>
      <c r="BD30" s="167">
        <v>74.484399999999994</v>
      </c>
      <c r="BE30" s="167">
        <v>63.598999999999997</v>
      </c>
      <c r="BF30" s="167">
        <v>60</v>
      </c>
      <c r="BG30" s="171"/>
      <c r="BH30" s="168"/>
      <c r="BI30" s="165"/>
      <c r="BJ30" s="169"/>
      <c r="BK30" s="118"/>
      <c r="BL30" s="116">
        <v>18</v>
      </c>
      <c r="BM30" s="181"/>
      <c r="BN30" s="181"/>
      <c r="BO30" s="181"/>
      <c r="BP30" s="167"/>
      <c r="BQ30" s="167"/>
      <c r="BR30" s="167">
        <v>255.48390000000001</v>
      </c>
      <c r="BS30" s="167">
        <v>463.39479999999998</v>
      </c>
      <c r="BT30" s="167">
        <v>407.00619999999998</v>
      </c>
      <c r="BU30" s="167">
        <v>153.43190000000001</v>
      </c>
      <c r="BV30" s="167">
        <v>110.3219</v>
      </c>
      <c r="BW30" s="167"/>
      <c r="BX30" s="181"/>
      <c r="BY30" s="118"/>
      <c r="BZ30" s="116">
        <v>18</v>
      </c>
      <c r="CA30" s="167"/>
      <c r="CB30" s="167"/>
      <c r="CC30" s="167"/>
      <c r="CD30" s="167"/>
      <c r="CE30" s="167"/>
      <c r="CF30" s="167">
        <v>208</v>
      </c>
      <c r="CG30" s="167">
        <v>401</v>
      </c>
      <c r="CH30" s="167">
        <v>344</v>
      </c>
      <c r="CI30" s="167">
        <v>104</v>
      </c>
      <c r="CJ30" s="187">
        <v>88</v>
      </c>
      <c r="CK30" s="187"/>
      <c r="CL30" s="187"/>
    </row>
    <row r="31" spans="1:90" ht="15.75">
      <c r="A31" s="117"/>
      <c r="B31" s="114">
        <v>19</v>
      </c>
      <c r="C31">
        <v>0</v>
      </c>
      <c r="D31">
        <v>0</v>
      </c>
      <c r="E31">
        <v>0</v>
      </c>
      <c r="F31">
        <v>150</v>
      </c>
      <c r="G31">
        <v>134</v>
      </c>
      <c r="H31">
        <v>275</v>
      </c>
      <c r="I31">
        <v>425</v>
      </c>
      <c r="J31">
        <v>225</v>
      </c>
      <c r="K31">
        <v>10</v>
      </c>
      <c r="L31" s="158">
        <v>0</v>
      </c>
      <c r="M31" s="158">
        <v>0</v>
      </c>
      <c r="N31" s="158">
        <v>0</v>
      </c>
      <c r="O31" s="118"/>
      <c r="P31" s="81">
        <v>19</v>
      </c>
      <c r="Q31" s="165"/>
      <c r="R31" s="165"/>
      <c r="S31" s="165"/>
      <c r="T31" s="172">
        <v>0</v>
      </c>
      <c r="U31" s="167">
        <v>0</v>
      </c>
      <c r="V31" s="167">
        <v>16.960999999999999</v>
      </c>
      <c r="W31" s="171"/>
      <c r="X31" s="168"/>
      <c r="Y31" s="165"/>
      <c r="Z31" s="169"/>
      <c r="AA31" s="118"/>
      <c r="AB31" s="81">
        <v>19</v>
      </c>
      <c r="AC31" s="165"/>
      <c r="AD31" s="165"/>
      <c r="AE31" s="165"/>
      <c r="AF31" s="167"/>
      <c r="AG31" s="167">
        <v>61.761099999999999</v>
      </c>
      <c r="AH31" s="167">
        <v>150.5453</v>
      </c>
      <c r="AI31" s="181"/>
      <c r="AJ31" s="168"/>
      <c r="AK31" s="165"/>
      <c r="AL31" s="169"/>
      <c r="AM31" s="118"/>
      <c r="AN31" s="81">
        <v>19</v>
      </c>
      <c r="AO31" s="173"/>
      <c r="AP31" s="165"/>
      <c r="AQ31" s="165"/>
      <c r="AR31" s="181">
        <v>12.611700000000001</v>
      </c>
      <c r="AS31" s="167">
        <v>0</v>
      </c>
      <c r="AT31" s="167">
        <v>10.370699999999999</v>
      </c>
      <c r="AU31" s="181"/>
      <c r="AV31" s="168"/>
      <c r="AW31" s="165"/>
      <c r="AX31" s="169"/>
      <c r="AY31" s="118"/>
      <c r="AZ31" s="81">
        <v>19</v>
      </c>
      <c r="BA31" s="165"/>
      <c r="BB31" s="181"/>
      <c r="BC31" s="167"/>
      <c r="BD31" s="167">
        <v>76.442700000000002</v>
      </c>
      <c r="BE31" s="167">
        <v>61.218800000000002</v>
      </c>
      <c r="BF31" s="167">
        <v>59.661499999999997</v>
      </c>
      <c r="BG31" s="171"/>
      <c r="BH31" s="168"/>
      <c r="BI31" s="165"/>
      <c r="BJ31" s="169"/>
      <c r="BK31" s="118"/>
      <c r="BL31" s="116">
        <v>19</v>
      </c>
      <c r="BM31" s="181"/>
      <c r="BN31" s="181"/>
      <c r="BO31" s="181"/>
      <c r="BP31" s="167"/>
      <c r="BQ31" s="167">
        <v>68.781000000000006</v>
      </c>
      <c r="BR31" s="167">
        <v>253.2878</v>
      </c>
      <c r="BS31" s="167">
        <v>488.10520000000002</v>
      </c>
      <c r="BT31" s="167">
        <v>387.40100000000001</v>
      </c>
      <c r="BU31" s="167">
        <v>166.81829999999999</v>
      </c>
      <c r="BV31" s="167">
        <v>108.89190000000001</v>
      </c>
      <c r="BW31" s="167"/>
      <c r="BX31" s="181"/>
      <c r="BY31" s="118"/>
      <c r="BZ31" s="116">
        <v>19</v>
      </c>
      <c r="CA31" s="167"/>
      <c r="CB31" s="167"/>
      <c r="CC31" s="167"/>
      <c r="CD31" s="167"/>
      <c r="CE31" s="167"/>
      <c r="CF31" s="167">
        <v>213</v>
      </c>
      <c r="CG31" s="167">
        <v>431</v>
      </c>
      <c r="CH31" s="167">
        <v>341</v>
      </c>
      <c r="CI31" s="167">
        <v>131</v>
      </c>
      <c r="CJ31" s="187">
        <v>86.6</v>
      </c>
      <c r="CK31" s="187"/>
      <c r="CL31" s="187"/>
    </row>
    <row r="32" spans="1:90" ht="15.75">
      <c r="A32" s="117"/>
      <c r="B32" s="114">
        <v>20</v>
      </c>
      <c r="C32">
        <v>0</v>
      </c>
      <c r="D32">
        <v>0</v>
      </c>
      <c r="E32">
        <v>0</v>
      </c>
      <c r="F32">
        <v>150</v>
      </c>
      <c r="G32">
        <v>150</v>
      </c>
      <c r="H32">
        <v>297</v>
      </c>
      <c r="I32">
        <v>378</v>
      </c>
      <c r="J32">
        <v>225</v>
      </c>
      <c r="K32">
        <v>10</v>
      </c>
      <c r="L32" s="158">
        <v>0</v>
      </c>
      <c r="M32" s="158">
        <v>0</v>
      </c>
      <c r="N32" s="158">
        <v>0</v>
      </c>
      <c r="O32" s="118"/>
      <c r="P32" s="81">
        <v>20</v>
      </c>
      <c r="Q32" s="165"/>
      <c r="R32" s="165"/>
      <c r="S32" s="165"/>
      <c r="T32" s="172">
        <v>0</v>
      </c>
      <c r="U32" s="167">
        <v>0</v>
      </c>
      <c r="V32" s="167">
        <v>13.3195</v>
      </c>
      <c r="W32" s="171"/>
      <c r="X32" s="168"/>
      <c r="Y32" s="165"/>
      <c r="Z32" s="169"/>
      <c r="AA32" s="118"/>
      <c r="AB32" s="81">
        <v>20</v>
      </c>
      <c r="AC32" s="165"/>
      <c r="AD32" s="165"/>
      <c r="AE32" s="165"/>
      <c r="AF32" s="167"/>
      <c r="AG32" s="167">
        <v>46.972200000000001</v>
      </c>
      <c r="AH32" s="167">
        <v>143.14259999999999</v>
      </c>
      <c r="AI32" s="181"/>
      <c r="AJ32" s="168"/>
      <c r="AK32" s="165"/>
      <c r="AL32" s="169"/>
      <c r="AM32" s="118"/>
      <c r="AN32" s="116">
        <v>20</v>
      </c>
      <c r="AO32" s="167"/>
      <c r="AP32" s="168"/>
      <c r="AQ32" s="165"/>
      <c r="AR32" s="181">
        <v>3.7258</v>
      </c>
      <c r="AS32" s="167">
        <v>0</v>
      </c>
      <c r="AT32" s="167">
        <v>10.0405</v>
      </c>
      <c r="AU32" s="181"/>
      <c r="AV32" s="168"/>
      <c r="AW32" s="165"/>
      <c r="AX32" s="169"/>
      <c r="AY32" s="118"/>
      <c r="AZ32" s="81">
        <v>20</v>
      </c>
      <c r="BA32" s="165"/>
      <c r="BB32" s="181"/>
      <c r="BC32" s="167"/>
      <c r="BD32" s="167">
        <v>77.171899999999994</v>
      </c>
      <c r="BE32" s="167">
        <v>59.828099999999999</v>
      </c>
      <c r="BF32" s="167">
        <v>51.406199999999998</v>
      </c>
      <c r="BG32" s="171"/>
      <c r="BH32" s="168"/>
      <c r="BI32" s="165"/>
      <c r="BJ32" s="169"/>
      <c r="BK32" s="118"/>
      <c r="BL32" s="116">
        <v>20</v>
      </c>
      <c r="BM32" s="181"/>
      <c r="BN32" s="181"/>
      <c r="BO32" s="181"/>
      <c r="BP32" s="167"/>
      <c r="BQ32" s="167">
        <v>95.679599999999994</v>
      </c>
      <c r="BR32" s="167">
        <v>253.822</v>
      </c>
      <c r="BS32" s="167">
        <v>474.96350000000001</v>
      </c>
      <c r="BT32" s="167">
        <v>305.55619999999999</v>
      </c>
      <c r="BU32" s="167">
        <v>133.76580000000001</v>
      </c>
      <c r="BV32" s="167">
        <v>107.4327</v>
      </c>
      <c r="BW32" s="167"/>
      <c r="BX32" s="181"/>
      <c r="BY32" s="118"/>
      <c r="BZ32" s="116">
        <v>20</v>
      </c>
      <c r="CA32" s="167"/>
      <c r="CB32" s="167"/>
      <c r="CC32" s="167"/>
      <c r="CD32" s="167"/>
      <c r="CE32" s="167"/>
      <c r="CF32" s="167">
        <v>215</v>
      </c>
      <c r="CG32" s="167">
        <v>430</v>
      </c>
      <c r="CH32" s="167">
        <v>253</v>
      </c>
      <c r="CI32" s="167">
        <v>190</v>
      </c>
      <c r="CJ32" s="187">
        <v>84.6</v>
      </c>
      <c r="CK32" s="187"/>
      <c r="CL32" s="187"/>
    </row>
    <row r="33" spans="1:90" ht="15.75">
      <c r="A33" s="117"/>
      <c r="B33" s="114">
        <v>21</v>
      </c>
      <c r="C33">
        <v>0</v>
      </c>
      <c r="D33">
        <v>0</v>
      </c>
      <c r="E33">
        <v>0</v>
      </c>
      <c r="F33">
        <v>150</v>
      </c>
      <c r="G33">
        <v>150</v>
      </c>
      <c r="H33">
        <v>300</v>
      </c>
      <c r="I33">
        <v>375</v>
      </c>
      <c r="J33">
        <v>225</v>
      </c>
      <c r="K33">
        <v>10</v>
      </c>
      <c r="L33" s="158">
        <v>0</v>
      </c>
      <c r="M33" s="158">
        <v>0</v>
      </c>
      <c r="N33" s="158">
        <v>0</v>
      </c>
      <c r="O33" s="118"/>
      <c r="P33" s="81">
        <v>21</v>
      </c>
      <c r="Q33" s="165"/>
      <c r="R33" s="165"/>
      <c r="S33" s="165"/>
      <c r="T33" s="172">
        <v>0</v>
      </c>
      <c r="U33" s="167">
        <v>0</v>
      </c>
      <c r="V33" s="167">
        <v>4.2415000000000003</v>
      </c>
      <c r="W33" s="171"/>
      <c r="X33" s="168"/>
      <c r="Y33" s="165"/>
      <c r="Z33" s="169"/>
      <c r="AA33" s="118"/>
      <c r="AB33" s="81">
        <v>21</v>
      </c>
      <c r="AC33" s="165"/>
      <c r="AD33" s="165"/>
      <c r="AE33" s="165"/>
      <c r="AF33" s="167">
        <v>104.6426</v>
      </c>
      <c r="AG33" s="167">
        <v>71.441500000000005</v>
      </c>
      <c r="AH33" s="167">
        <v>138.91319999999999</v>
      </c>
      <c r="AI33" s="181"/>
      <c r="AJ33" s="168"/>
      <c r="AK33" s="165"/>
      <c r="AL33" s="169"/>
      <c r="AM33" s="118"/>
      <c r="AN33" s="116">
        <v>21</v>
      </c>
      <c r="AO33" s="167"/>
      <c r="AP33" s="168"/>
      <c r="AQ33" s="165"/>
      <c r="AR33" s="181">
        <v>0</v>
      </c>
      <c r="AS33" s="167">
        <v>0</v>
      </c>
      <c r="AT33" s="167">
        <v>10.017799999999999</v>
      </c>
      <c r="AU33" s="181"/>
      <c r="AV33" s="168"/>
      <c r="AW33" s="165"/>
      <c r="AX33" s="169"/>
      <c r="AY33" s="118"/>
      <c r="AZ33" s="81">
        <v>21</v>
      </c>
      <c r="BA33" s="165"/>
      <c r="BB33" s="181"/>
      <c r="BC33" s="167"/>
      <c r="BD33" s="167">
        <v>70.968800000000002</v>
      </c>
      <c r="BE33" s="167">
        <v>58.989600000000003</v>
      </c>
      <c r="BF33" s="167">
        <v>50.177100000000003</v>
      </c>
      <c r="BG33" s="171"/>
      <c r="BH33" s="168"/>
      <c r="BI33" s="165"/>
      <c r="BJ33" s="169"/>
      <c r="BK33" s="118"/>
      <c r="BL33" s="116">
        <v>21</v>
      </c>
      <c r="BM33" s="181"/>
      <c r="BN33" s="181"/>
      <c r="BO33" s="181"/>
      <c r="BP33" s="167"/>
      <c r="BQ33" s="167">
        <v>95.46</v>
      </c>
      <c r="BR33" s="167">
        <v>282.65379999999999</v>
      </c>
      <c r="BS33" s="167">
        <v>442.66669999999999</v>
      </c>
      <c r="BT33" s="167">
        <v>290.66849999999999</v>
      </c>
      <c r="BU33" s="167">
        <v>122.9842</v>
      </c>
      <c r="BV33" s="167">
        <v>105.85890000000001</v>
      </c>
      <c r="BW33" s="167"/>
      <c r="BX33" s="181"/>
      <c r="BY33" s="118"/>
      <c r="BZ33" s="116">
        <v>21</v>
      </c>
      <c r="CA33" s="167"/>
      <c r="CB33" s="167"/>
      <c r="CC33" s="167"/>
      <c r="CD33" s="167"/>
      <c r="CE33" s="167"/>
      <c r="CF33" s="167">
        <v>241</v>
      </c>
      <c r="CG33" s="167">
        <v>384</v>
      </c>
      <c r="CH33" s="167">
        <v>245</v>
      </c>
      <c r="CI33" s="167">
        <v>105</v>
      </c>
      <c r="CJ33" s="187">
        <v>83.3</v>
      </c>
      <c r="CK33" s="187"/>
      <c r="CL33" s="187"/>
    </row>
    <row r="34" spans="1:90" ht="15.75">
      <c r="A34" s="117"/>
      <c r="B34" s="114">
        <v>22</v>
      </c>
      <c r="C34">
        <v>0</v>
      </c>
      <c r="D34">
        <v>0</v>
      </c>
      <c r="E34">
        <v>0</v>
      </c>
      <c r="F34">
        <v>150</v>
      </c>
      <c r="G34">
        <v>150</v>
      </c>
      <c r="H34">
        <v>254</v>
      </c>
      <c r="I34">
        <v>375</v>
      </c>
      <c r="J34">
        <v>200</v>
      </c>
      <c r="K34">
        <v>10</v>
      </c>
      <c r="L34" s="158">
        <v>0</v>
      </c>
      <c r="M34" s="158">
        <v>0</v>
      </c>
      <c r="N34" s="158">
        <v>0</v>
      </c>
      <c r="O34" s="118"/>
      <c r="P34" s="81">
        <v>22</v>
      </c>
      <c r="Q34" s="165"/>
      <c r="R34" s="165"/>
      <c r="S34" s="165"/>
      <c r="T34" s="172">
        <v>0</v>
      </c>
      <c r="U34" s="167">
        <v>0</v>
      </c>
      <c r="V34" s="167">
        <v>3.8639000000000001</v>
      </c>
      <c r="W34" s="171"/>
      <c r="X34" s="168"/>
      <c r="Y34" s="165"/>
      <c r="Z34" s="169"/>
      <c r="AA34" s="118"/>
      <c r="AB34" s="81">
        <v>22</v>
      </c>
      <c r="AC34" s="165"/>
      <c r="AD34" s="165"/>
      <c r="AE34" s="165"/>
      <c r="AF34" s="167">
        <v>151.27019999999999</v>
      </c>
      <c r="AG34" s="167">
        <v>109.6785</v>
      </c>
      <c r="AH34" s="167">
        <v>149.48159999999999</v>
      </c>
      <c r="AI34" s="181"/>
      <c r="AJ34" s="168"/>
      <c r="AK34" s="165"/>
      <c r="AL34" s="169"/>
      <c r="AM34" s="118"/>
      <c r="AN34" s="116">
        <v>22</v>
      </c>
      <c r="AO34" s="167"/>
      <c r="AP34" s="168"/>
      <c r="AQ34" s="165"/>
      <c r="AR34" s="167">
        <v>0</v>
      </c>
      <c r="AS34" s="167">
        <v>0</v>
      </c>
      <c r="AT34" s="167">
        <v>9.9901</v>
      </c>
      <c r="AU34" s="181"/>
      <c r="AV34" s="168"/>
      <c r="AW34" s="165"/>
      <c r="AX34" s="169"/>
      <c r="AY34" s="118"/>
      <c r="AZ34" s="81">
        <v>22</v>
      </c>
      <c r="BA34" s="165"/>
      <c r="BB34" s="181"/>
      <c r="BC34" s="167"/>
      <c r="BD34" s="167">
        <v>65.083299999999994</v>
      </c>
      <c r="BE34" s="167">
        <v>61.8125</v>
      </c>
      <c r="BF34" s="167">
        <v>52.927100000000003</v>
      </c>
      <c r="BG34" s="171"/>
      <c r="BH34" s="168"/>
      <c r="BI34" s="165"/>
      <c r="BJ34" s="169"/>
      <c r="BK34" s="118"/>
      <c r="BL34" s="116">
        <v>22</v>
      </c>
      <c r="BM34" s="181"/>
      <c r="BN34" s="181"/>
      <c r="BO34" s="181"/>
      <c r="BP34" s="167"/>
      <c r="BQ34" s="167">
        <v>95.710999999999999</v>
      </c>
      <c r="BR34" s="167">
        <v>292.09730000000002</v>
      </c>
      <c r="BS34" s="167">
        <v>418.15940000000001</v>
      </c>
      <c r="BT34" s="167">
        <v>289.92910000000001</v>
      </c>
      <c r="BU34" s="167">
        <v>121.00620000000001</v>
      </c>
      <c r="BV34" s="167">
        <v>107.0204</v>
      </c>
      <c r="BW34" s="167"/>
      <c r="BX34" s="181"/>
      <c r="BY34" s="118"/>
      <c r="BZ34" s="116">
        <v>22</v>
      </c>
      <c r="CA34" s="167"/>
      <c r="CB34" s="167"/>
      <c r="CC34" s="167"/>
      <c r="CD34" s="167"/>
      <c r="CE34" s="167">
        <v>58.1</v>
      </c>
      <c r="CF34" s="167">
        <v>252</v>
      </c>
      <c r="CG34" s="167">
        <v>371</v>
      </c>
      <c r="CH34" s="167">
        <v>238</v>
      </c>
      <c r="CI34" s="167">
        <v>99.1</v>
      </c>
      <c r="CJ34" s="187">
        <v>83.9</v>
      </c>
      <c r="CK34" s="187"/>
      <c r="CL34" s="187"/>
    </row>
    <row r="35" spans="1:90" ht="15.75">
      <c r="A35" s="117"/>
      <c r="B35" s="114">
        <v>23</v>
      </c>
      <c r="C35">
        <v>0</v>
      </c>
      <c r="D35">
        <v>0</v>
      </c>
      <c r="E35">
        <v>0</v>
      </c>
      <c r="F35">
        <v>150</v>
      </c>
      <c r="G35">
        <v>150</v>
      </c>
      <c r="H35">
        <v>250</v>
      </c>
      <c r="I35">
        <v>375</v>
      </c>
      <c r="J35">
        <v>200</v>
      </c>
      <c r="K35">
        <v>0</v>
      </c>
      <c r="L35" s="158">
        <v>0</v>
      </c>
      <c r="M35" s="158">
        <v>0</v>
      </c>
      <c r="N35" s="158">
        <v>0</v>
      </c>
      <c r="O35" s="118"/>
      <c r="P35" s="81">
        <v>23</v>
      </c>
      <c r="Q35" s="165"/>
      <c r="R35" s="165"/>
      <c r="S35" s="165"/>
      <c r="T35" s="172">
        <v>0</v>
      </c>
      <c r="U35" s="167">
        <v>0</v>
      </c>
      <c r="V35" s="167">
        <v>3.9474</v>
      </c>
      <c r="W35" s="171"/>
      <c r="X35" s="168"/>
      <c r="Y35" s="165"/>
      <c r="Z35" s="169"/>
      <c r="AA35" s="118"/>
      <c r="AB35" s="81">
        <v>23</v>
      </c>
      <c r="AC35" s="165"/>
      <c r="AD35" s="165"/>
      <c r="AE35" s="165"/>
      <c r="AF35" s="167">
        <v>151.11840000000001</v>
      </c>
      <c r="AG35" s="167">
        <v>140.03210000000001</v>
      </c>
      <c r="AH35" s="167">
        <v>103.9028</v>
      </c>
      <c r="AI35" s="181"/>
      <c r="AJ35" s="168"/>
      <c r="AK35" s="165"/>
      <c r="AL35" s="169"/>
      <c r="AM35" s="118"/>
      <c r="AN35" s="116">
        <v>23</v>
      </c>
      <c r="AO35" s="167"/>
      <c r="AP35" s="168"/>
      <c r="AQ35" s="165"/>
      <c r="AR35" s="167">
        <v>2.7023000000000001</v>
      </c>
      <c r="AS35" s="167">
        <v>0</v>
      </c>
      <c r="AT35" s="167">
        <v>0</v>
      </c>
      <c r="AU35" s="181"/>
      <c r="AV35" s="168"/>
      <c r="AW35" s="165"/>
      <c r="AX35" s="169"/>
      <c r="AY35" s="118"/>
      <c r="AZ35" s="81">
        <v>23</v>
      </c>
      <c r="BA35" s="165"/>
      <c r="BB35" s="181"/>
      <c r="BC35" s="167"/>
      <c r="BD35" s="167">
        <v>70.265600000000006</v>
      </c>
      <c r="BE35" s="167">
        <v>64.281199999999998</v>
      </c>
      <c r="BF35" s="167">
        <v>43.9375</v>
      </c>
      <c r="BG35" s="171"/>
      <c r="BH35" s="168"/>
      <c r="BI35" s="165"/>
      <c r="BJ35" s="169"/>
      <c r="BK35" s="118"/>
      <c r="BL35" s="116">
        <v>23</v>
      </c>
      <c r="BM35" s="181"/>
      <c r="BN35" s="181"/>
      <c r="BO35" s="181"/>
      <c r="BP35" s="167"/>
      <c r="BQ35" s="167">
        <v>97.1648</v>
      </c>
      <c r="BR35" s="167">
        <v>292.87310000000002</v>
      </c>
      <c r="BS35" s="167">
        <v>409.9427</v>
      </c>
      <c r="BT35" s="167">
        <v>427.27929999999998</v>
      </c>
      <c r="BU35" s="167">
        <v>118.1878</v>
      </c>
      <c r="BV35" s="167">
        <v>109.63500000000001</v>
      </c>
      <c r="BW35" s="167"/>
      <c r="BX35" s="181"/>
      <c r="BY35" s="118"/>
      <c r="BZ35" s="116">
        <v>23</v>
      </c>
      <c r="CA35" s="167"/>
      <c r="CB35" s="167"/>
      <c r="CC35" s="167"/>
      <c r="CD35" s="167"/>
      <c r="CE35" s="167">
        <v>64.099999999999994</v>
      </c>
      <c r="CF35" s="167">
        <v>254</v>
      </c>
      <c r="CG35" s="167">
        <v>355</v>
      </c>
      <c r="CH35" s="167">
        <v>335</v>
      </c>
      <c r="CI35" s="167">
        <v>95.9</v>
      </c>
      <c r="CJ35" s="187">
        <v>85.9</v>
      </c>
      <c r="CK35" s="187"/>
      <c r="CL35" s="187"/>
    </row>
    <row r="36" spans="1:90" ht="15.75">
      <c r="A36" s="117"/>
      <c r="B36" s="114">
        <v>24</v>
      </c>
      <c r="C36">
        <v>0</v>
      </c>
      <c r="D36">
        <v>0</v>
      </c>
      <c r="E36">
        <v>0</v>
      </c>
      <c r="F36">
        <v>150</v>
      </c>
      <c r="G36">
        <v>150</v>
      </c>
      <c r="H36">
        <v>250</v>
      </c>
      <c r="I36">
        <v>375</v>
      </c>
      <c r="J36">
        <v>50</v>
      </c>
      <c r="K36">
        <v>0</v>
      </c>
      <c r="L36" s="158">
        <v>0</v>
      </c>
      <c r="M36" s="158">
        <v>0</v>
      </c>
      <c r="N36" s="158">
        <v>0</v>
      </c>
      <c r="O36" s="118"/>
      <c r="P36" s="81">
        <v>24</v>
      </c>
      <c r="Q36" s="165"/>
      <c r="R36" s="165"/>
      <c r="S36" s="165"/>
      <c r="T36" s="172">
        <v>0</v>
      </c>
      <c r="U36" s="167">
        <v>0</v>
      </c>
      <c r="V36" s="167"/>
      <c r="W36" s="171"/>
      <c r="X36" s="168"/>
      <c r="Y36" s="165"/>
      <c r="Z36" s="169"/>
      <c r="AA36" s="118"/>
      <c r="AB36" s="81">
        <v>24</v>
      </c>
      <c r="AC36" s="165"/>
      <c r="AD36" s="165"/>
      <c r="AE36" s="165"/>
      <c r="AF36" s="167">
        <v>160.75819999999999</v>
      </c>
      <c r="AG36" s="167">
        <v>153.05950000000001</v>
      </c>
      <c r="AH36" s="167">
        <v>26.575600000000001</v>
      </c>
      <c r="AI36" s="181"/>
      <c r="AJ36" s="168"/>
      <c r="AK36" s="165"/>
      <c r="AL36" s="169"/>
      <c r="AM36" s="118"/>
      <c r="AN36" s="116">
        <v>24</v>
      </c>
      <c r="AO36" s="167"/>
      <c r="AP36" s="168"/>
      <c r="AQ36" s="165"/>
      <c r="AR36" s="167">
        <v>8.8582000000000001</v>
      </c>
      <c r="AS36" s="167">
        <v>0</v>
      </c>
      <c r="AT36" s="167">
        <v>0</v>
      </c>
      <c r="AU36" s="181"/>
      <c r="AV36" s="168"/>
      <c r="AW36" s="165"/>
      <c r="AX36" s="169"/>
      <c r="AY36" s="118"/>
      <c r="AZ36" s="81">
        <v>24</v>
      </c>
      <c r="BA36" s="165"/>
      <c r="BB36" s="181"/>
      <c r="BC36" s="167"/>
      <c r="BD36" s="167">
        <v>67.166700000000006</v>
      </c>
      <c r="BE36" s="167">
        <v>65</v>
      </c>
      <c r="BF36" s="167">
        <v>39.486499999999999</v>
      </c>
      <c r="BG36" s="171"/>
      <c r="BH36" s="168"/>
      <c r="BI36" s="165"/>
      <c r="BJ36" s="169"/>
      <c r="BK36" s="118"/>
      <c r="BL36" s="116">
        <v>24</v>
      </c>
      <c r="BM36" s="181"/>
      <c r="BN36" s="181"/>
      <c r="BO36" s="181"/>
      <c r="BP36" s="167"/>
      <c r="BQ36" s="167">
        <v>97.7834</v>
      </c>
      <c r="BR36" s="167">
        <v>295.2253</v>
      </c>
      <c r="BS36" s="167">
        <v>399.6</v>
      </c>
      <c r="BT36" s="167">
        <v>468.83440000000002</v>
      </c>
      <c r="BU36" s="167">
        <v>114.5556</v>
      </c>
      <c r="BV36" s="167">
        <v>114.5333</v>
      </c>
      <c r="BW36" s="167"/>
      <c r="BX36" s="181"/>
      <c r="BY36" s="118"/>
      <c r="BZ36" s="116">
        <v>24</v>
      </c>
      <c r="CA36" s="167"/>
      <c r="CB36" s="167"/>
      <c r="CC36" s="167"/>
      <c r="CD36" s="167"/>
      <c r="CE36" s="167">
        <v>66.2</v>
      </c>
      <c r="CF36" s="167">
        <v>254</v>
      </c>
      <c r="CG36" s="167">
        <v>331</v>
      </c>
      <c r="CH36" s="167">
        <v>432</v>
      </c>
      <c r="CI36" s="167">
        <v>92.3</v>
      </c>
      <c r="CJ36" s="187">
        <v>89.9</v>
      </c>
      <c r="CK36" s="187"/>
      <c r="CL36" s="187"/>
    </row>
    <row r="37" spans="1:90" ht="15.75">
      <c r="A37" s="117"/>
      <c r="B37" s="114">
        <v>25</v>
      </c>
      <c r="C37">
        <v>0</v>
      </c>
      <c r="D37">
        <v>0</v>
      </c>
      <c r="E37">
        <v>0</v>
      </c>
      <c r="F37">
        <v>150</v>
      </c>
      <c r="G37">
        <v>150</v>
      </c>
      <c r="H37">
        <v>246</v>
      </c>
      <c r="I37">
        <v>375</v>
      </c>
      <c r="J37">
        <v>25</v>
      </c>
      <c r="K37">
        <v>0</v>
      </c>
      <c r="L37" s="158">
        <v>0</v>
      </c>
      <c r="M37" s="158">
        <v>0</v>
      </c>
      <c r="N37" s="158">
        <v>0</v>
      </c>
      <c r="O37" s="118"/>
      <c r="P37" s="81">
        <v>25</v>
      </c>
      <c r="Q37" s="165"/>
      <c r="R37" s="165"/>
      <c r="S37" s="165"/>
      <c r="T37" s="172">
        <v>0</v>
      </c>
      <c r="U37" s="167">
        <v>0</v>
      </c>
      <c r="V37" s="167"/>
      <c r="W37" s="171"/>
      <c r="X37" s="168"/>
      <c r="Y37" s="165"/>
      <c r="Z37" s="169"/>
      <c r="AA37" s="118"/>
      <c r="AB37" s="81">
        <v>25</v>
      </c>
      <c r="AC37" s="165"/>
      <c r="AD37" s="165"/>
      <c r="AE37" s="165"/>
      <c r="AF37" s="167">
        <v>167.33439999999999</v>
      </c>
      <c r="AG37" s="167">
        <v>134.2225</v>
      </c>
      <c r="AH37" s="167">
        <v>0</v>
      </c>
      <c r="AI37" s="181"/>
      <c r="AJ37" s="168"/>
      <c r="AK37" s="165"/>
      <c r="AL37" s="169"/>
      <c r="AM37" s="118"/>
      <c r="AN37" s="116">
        <v>25</v>
      </c>
      <c r="AO37" s="167"/>
      <c r="AP37" s="168"/>
      <c r="AQ37" s="165"/>
      <c r="AR37" s="167">
        <v>8.8582000000000001</v>
      </c>
      <c r="AS37" s="167">
        <v>2.5863999999999998</v>
      </c>
      <c r="AT37" s="167">
        <v>0</v>
      </c>
      <c r="AU37" s="181"/>
      <c r="AV37" s="168"/>
      <c r="AW37" s="165"/>
      <c r="AX37" s="169"/>
      <c r="AY37" s="118"/>
      <c r="AZ37" s="81">
        <v>25</v>
      </c>
      <c r="BA37" s="165"/>
      <c r="BB37" s="181"/>
      <c r="BC37" s="167"/>
      <c r="BD37" s="167">
        <v>66.020799999999994</v>
      </c>
      <c r="BE37" s="167">
        <v>23.415600000000001</v>
      </c>
      <c r="BF37" s="167">
        <v>36.342700000000001</v>
      </c>
      <c r="BG37" s="171"/>
      <c r="BH37" s="168"/>
      <c r="BI37" s="165"/>
      <c r="BJ37" s="169"/>
      <c r="BK37" s="118"/>
      <c r="BL37" s="116">
        <v>25</v>
      </c>
      <c r="BM37" s="181"/>
      <c r="BN37" s="181"/>
      <c r="BO37" s="181"/>
      <c r="BP37" s="167"/>
      <c r="BQ37" s="167">
        <v>98.087299999999999</v>
      </c>
      <c r="BR37" s="167">
        <v>295.1773</v>
      </c>
      <c r="BS37" s="167">
        <v>476.99579999999997</v>
      </c>
      <c r="BT37" s="167">
        <v>447.4479</v>
      </c>
      <c r="BU37" s="167">
        <v>110.13039999999999</v>
      </c>
      <c r="BV37" s="167">
        <v>115.8171</v>
      </c>
      <c r="BW37" s="167"/>
      <c r="BX37" s="181"/>
      <c r="BY37" s="118"/>
      <c r="BZ37" s="116">
        <v>25</v>
      </c>
      <c r="CA37" s="167"/>
      <c r="CB37" s="167"/>
      <c r="CC37" s="167"/>
      <c r="CD37" s="167"/>
      <c r="CE37" s="167">
        <v>67.3</v>
      </c>
      <c r="CF37" s="167">
        <v>255</v>
      </c>
      <c r="CG37" s="167">
        <v>392</v>
      </c>
      <c r="CH37" s="167">
        <v>395</v>
      </c>
      <c r="CI37" s="167">
        <v>88</v>
      </c>
      <c r="CJ37" s="187">
        <v>93.6</v>
      </c>
      <c r="CK37" s="187"/>
      <c r="CL37" s="187"/>
    </row>
    <row r="38" spans="1:90" ht="15.75">
      <c r="A38" s="117"/>
      <c r="B38" s="114">
        <v>26</v>
      </c>
      <c r="C38">
        <v>0</v>
      </c>
      <c r="D38">
        <v>0</v>
      </c>
      <c r="E38">
        <v>0</v>
      </c>
      <c r="F38">
        <v>150</v>
      </c>
      <c r="G38">
        <v>150</v>
      </c>
      <c r="H38">
        <v>201</v>
      </c>
      <c r="I38">
        <v>330</v>
      </c>
      <c r="J38">
        <v>25</v>
      </c>
      <c r="K38">
        <v>0</v>
      </c>
      <c r="L38" s="158">
        <v>0</v>
      </c>
      <c r="M38" s="158">
        <v>0</v>
      </c>
      <c r="N38" s="158">
        <v>0</v>
      </c>
      <c r="O38" s="118"/>
      <c r="P38" s="81">
        <v>26</v>
      </c>
      <c r="Q38" s="165"/>
      <c r="R38" s="165"/>
      <c r="S38" s="165"/>
      <c r="T38" s="172">
        <v>0</v>
      </c>
      <c r="U38" s="167">
        <v>0</v>
      </c>
      <c r="V38" s="167"/>
      <c r="W38" s="171"/>
      <c r="X38" s="168"/>
      <c r="Y38" s="165"/>
      <c r="Z38" s="169"/>
      <c r="AA38" s="118"/>
      <c r="AB38" s="81">
        <v>26</v>
      </c>
      <c r="AC38" s="165"/>
      <c r="AD38" s="165"/>
      <c r="AE38" s="165"/>
      <c r="AF38" s="167">
        <v>151.83680000000001</v>
      </c>
      <c r="AG38" s="167">
        <v>75.546300000000002</v>
      </c>
      <c r="AH38" s="167">
        <v>0</v>
      </c>
      <c r="AI38" s="181"/>
      <c r="AJ38" s="168"/>
      <c r="AK38" s="165"/>
      <c r="AL38" s="169"/>
      <c r="AM38" s="118"/>
      <c r="AN38" s="116">
        <v>26</v>
      </c>
      <c r="AO38" s="167"/>
      <c r="AP38" s="168"/>
      <c r="AQ38" s="165"/>
      <c r="AR38" s="167">
        <v>8.8582000000000001</v>
      </c>
      <c r="AS38" s="167">
        <v>0</v>
      </c>
      <c r="AT38" s="167">
        <v>0</v>
      </c>
      <c r="AU38" s="181"/>
      <c r="AV38" s="168"/>
      <c r="AW38" s="165"/>
      <c r="AX38" s="169"/>
      <c r="AY38" s="118"/>
      <c r="AZ38" s="81">
        <v>26</v>
      </c>
      <c r="BA38" s="165"/>
      <c r="BB38" s="181"/>
      <c r="BC38" s="167"/>
      <c r="BD38" s="167">
        <v>65.947900000000004</v>
      </c>
      <c r="BE38" s="167">
        <v>0</v>
      </c>
      <c r="BF38" s="167">
        <v>34.848999999999997</v>
      </c>
      <c r="BG38" s="171"/>
      <c r="BH38" s="168"/>
      <c r="BI38" s="165"/>
      <c r="BJ38" s="169"/>
      <c r="BK38" s="118"/>
      <c r="BL38" s="116">
        <v>26</v>
      </c>
      <c r="BM38" s="181"/>
      <c r="BN38" s="181"/>
      <c r="BO38" s="181"/>
      <c r="BP38" s="167"/>
      <c r="BQ38" s="167">
        <v>98.521500000000003</v>
      </c>
      <c r="BR38" s="167">
        <v>275.65730000000002</v>
      </c>
      <c r="BS38" s="167">
        <v>523.86879999999996</v>
      </c>
      <c r="BT38" s="167">
        <v>404.31979999999999</v>
      </c>
      <c r="BU38" s="167">
        <v>107.563</v>
      </c>
      <c r="BV38" s="167">
        <v>113.3398</v>
      </c>
      <c r="BW38" s="167"/>
      <c r="BX38" s="181"/>
      <c r="BY38" s="118"/>
      <c r="BZ38" s="116">
        <v>26</v>
      </c>
      <c r="CA38" s="167"/>
      <c r="CB38" s="167"/>
      <c r="CC38" s="167"/>
      <c r="CD38" s="167"/>
      <c r="CE38" s="167">
        <v>66.7</v>
      </c>
      <c r="CF38" s="167">
        <v>244</v>
      </c>
      <c r="CG38" s="167">
        <v>444</v>
      </c>
      <c r="CH38" s="167">
        <v>370</v>
      </c>
      <c r="CI38" s="167">
        <v>84.7</v>
      </c>
      <c r="CJ38" s="187">
        <v>89.7</v>
      </c>
      <c r="CK38" s="187"/>
      <c r="CL38" s="187"/>
    </row>
    <row r="39" spans="1:90" ht="15.75">
      <c r="A39" s="117"/>
      <c r="B39" s="114">
        <v>27</v>
      </c>
      <c r="C39">
        <v>0</v>
      </c>
      <c r="D39">
        <v>0</v>
      </c>
      <c r="E39">
        <v>0</v>
      </c>
      <c r="F39">
        <v>150</v>
      </c>
      <c r="G39">
        <v>150</v>
      </c>
      <c r="H39">
        <v>176</v>
      </c>
      <c r="I39">
        <v>133</v>
      </c>
      <c r="J39">
        <v>75</v>
      </c>
      <c r="K39">
        <v>0</v>
      </c>
      <c r="L39" s="158">
        <v>0</v>
      </c>
      <c r="M39" s="158">
        <v>0</v>
      </c>
      <c r="N39" s="158">
        <v>0</v>
      </c>
      <c r="O39" s="118"/>
      <c r="P39" s="81">
        <v>27</v>
      </c>
      <c r="Q39" s="165"/>
      <c r="R39" s="165"/>
      <c r="S39" s="165"/>
      <c r="T39" s="172">
        <v>0</v>
      </c>
      <c r="U39" s="167">
        <v>0</v>
      </c>
      <c r="V39" s="167"/>
      <c r="W39" s="171"/>
      <c r="X39" s="168"/>
      <c r="Y39" s="165"/>
      <c r="Z39" s="169"/>
      <c r="AA39" s="118"/>
      <c r="AB39" s="81">
        <v>27</v>
      </c>
      <c r="AC39" s="165"/>
      <c r="AD39" s="165"/>
      <c r="AE39" s="165"/>
      <c r="AF39" s="167">
        <v>151.6653</v>
      </c>
      <c r="AG39" s="167">
        <v>64.822000000000003</v>
      </c>
      <c r="AH39" s="167">
        <v>0</v>
      </c>
      <c r="AI39" s="181"/>
      <c r="AJ39" s="168"/>
      <c r="AK39" s="165"/>
      <c r="AL39" s="169"/>
      <c r="AM39" s="118"/>
      <c r="AN39" s="116">
        <v>27</v>
      </c>
      <c r="AO39" s="167"/>
      <c r="AP39" s="168"/>
      <c r="AQ39" s="165"/>
      <c r="AR39" s="167">
        <v>8.8606999999999996</v>
      </c>
      <c r="AS39" s="167">
        <v>4.6962999999999999</v>
      </c>
      <c r="AT39" s="167">
        <v>0</v>
      </c>
      <c r="AU39" s="181"/>
      <c r="AV39" s="168"/>
      <c r="AW39" s="165"/>
      <c r="AX39" s="169"/>
      <c r="AY39" s="118"/>
      <c r="AZ39" s="81">
        <v>27</v>
      </c>
      <c r="BA39" s="165"/>
      <c r="BB39" s="181"/>
      <c r="BC39" s="167"/>
      <c r="BD39" s="167">
        <v>66</v>
      </c>
      <c r="BE39" s="167">
        <v>0</v>
      </c>
      <c r="BF39" s="167">
        <v>40.906199999999998</v>
      </c>
      <c r="BG39" s="171"/>
      <c r="BH39" s="168"/>
      <c r="BI39" s="165"/>
      <c r="BJ39" s="169"/>
      <c r="BK39" s="118"/>
      <c r="BL39" s="116">
        <v>27</v>
      </c>
      <c r="BM39" s="181"/>
      <c r="BN39" s="181"/>
      <c r="BO39" s="181"/>
      <c r="BP39" s="167"/>
      <c r="BQ39" s="167">
        <v>91.485699999999994</v>
      </c>
      <c r="BR39" s="167">
        <v>262.10379999999998</v>
      </c>
      <c r="BS39" s="167">
        <v>424.31560000000002</v>
      </c>
      <c r="BT39" s="167">
        <v>303.58629999999999</v>
      </c>
      <c r="BU39" s="167">
        <v>105.7287</v>
      </c>
      <c r="BV39" s="167">
        <v>148.79580000000001</v>
      </c>
      <c r="BW39" s="167"/>
      <c r="BX39" s="181"/>
      <c r="BY39" s="118"/>
      <c r="BZ39" s="116">
        <v>27</v>
      </c>
      <c r="CA39" s="167"/>
      <c r="CB39" s="167"/>
      <c r="CC39" s="167"/>
      <c r="CD39" s="167"/>
      <c r="CE39" s="167">
        <v>81.599999999999994</v>
      </c>
      <c r="CF39" s="167">
        <v>226</v>
      </c>
      <c r="CG39" s="167">
        <v>389</v>
      </c>
      <c r="CH39" s="167">
        <v>280</v>
      </c>
      <c r="CI39" s="167">
        <v>82.8</v>
      </c>
      <c r="CJ39" s="187">
        <v>107</v>
      </c>
      <c r="CK39" s="187"/>
      <c r="CL39" s="187"/>
    </row>
    <row r="40" spans="1:90" ht="15.75">
      <c r="A40" s="117"/>
      <c r="B40" s="114">
        <v>28</v>
      </c>
      <c r="C40">
        <v>0</v>
      </c>
      <c r="D40">
        <v>0</v>
      </c>
      <c r="E40">
        <v>0</v>
      </c>
      <c r="F40">
        <v>150</v>
      </c>
      <c r="G40">
        <v>150</v>
      </c>
      <c r="H40">
        <v>175</v>
      </c>
      <c r="I40">
        <v>125</v>
      </c>
      <c r="J40">
        <v>75</v>
      </c>
      <c r="K40">
        <v>0</v>
      </c>
      <c r="L40" s="158">
        <v>0</v>
      </c>
      <c r="M40" s="158">
        <v>0</v>
      </c>
      <c r="N40" s="158">
        <v>0</v>
      </c>
      <c r="O40" s="118"/>
      <c r="P40" s="81">
        <v>28</v>
      </c>
      <c r="Q40" s="165"/>
      <c r="R40" s="165"/>
      <c r="S40" s="165"/>
      <c r="T40" s="172">
        <v>0</v>
      </c>
      <c r="U40" s="167">
        <v>0</v>
      </c>
      <c r="V40" s="167"/>
      <c r="W40" s="171"/>
      <c r="X40" s="168"/>
      <c r="Y40" s="165"/>
      <c r="Z40" s="169"/>
      <c r="AA40" s="118"/>
      <c r="AB40" s="81">
        <v>28</v>
      </c>
      <c r="AC40" s="165"/>
      <c r="AD40" s="165"/>
      <c r="AE40" s="165"/>
      <c r="AF40" s="167">
        <v>168.63300000000001</v>
      </c>
      <c r="AG40" s="167">
        <v>76.091899999999995</v>
      </c>
      <c r="AH40" s="167">
        <v>0</v>
      </c>
      <c r="AI40" s="181"/>
      <c r="AJ40" s="168"/>
      <c r="AK40" s="165"/>
      <c r="AL40" s="169"/>
      <c r="AM40" s="118"/>
      <c r="AN40" s="116">
        <v>28</v>
      </c>
      <c r="AO40" s="167"/>
      <c r="AP40" s="168"/>
      <c r="AQ40" s="165"/>
      <c r="AR40" s="167">
        <v>2.4502999999999999</v>
      </c>
      <c r="AS40" s="167">
        <v>14.6372</v>
      </c>
      <c r="AT40" s="167">
        <v>0</v>
      </c>
      <c r="AU40" s="181"/>
      <c r="AV40" s="168"/>
      <c r="AW40" s="165"/>
      <c r="AX40" s="169"/>
      <c r="AY40" s="118"/>
      <c r="AZ40" s="81">
        <v>28</v>
      </c>
      <c r="BA40" s="165"/>
      <c r="BB40" s="181"/>
      <c r="BC40" s="167"/>
      <c r="BD40" s="167">
        <v>63.088500000000003</v>
      </c>
      <c r="BE40" s="167">
        <v>15.2073</v>
      </c>
      <c r="BF40" s="167">
        <v>44.379199999999997</v>
      </c>
      <c r="BG40" s="171"/>
      <c r="BH40" s="168"/>
      <c r="BI40" s="165"/>
      <c r="BJ40" s="169"/>
      <c r="BK40" s="118"/>
      <c r="BL40" s="116">
        <v>28</v>
      </c>
      <c r="BM40" s="181"/>
      <c r="BN40" s="181"/>
      <c r="BO40" s="181"/>
      <c r="BP40" s="167"/>
      <c r="BQ40" s="167">
        <v>79.935699999999997</v>
      </c>
      <c r="BR40" s="167">
        <v>261.66719999999998</v>
      </c>
      <c r="BS40" s="167">
        <v>329.24380000000002</v>
      </c>
      <c r="BT40" s="167">
        <v>264.10680000000002</v>
      </c>
      <c r="BU40" s="167">
        <v>102.2337</v>
      </c>
      <c r="BV40" s="167">
        <v>128.2792</v>
      </c>
      <c r="BW40" s="167"/>
      <c r="BX40" s="181"/>
      <c r="BY40" s="118"/>
      <c r="BZ40" s="116">
        <v>28</v>
      </c>
      <c r="CA40" s="167"/>
      <c r="CB40" s="167"/>
      <c r="CC40" s="167"/>
      <c r="CD40" s="167"/>
      <c r="CE40" s="167">
        <v>53.4</v>
      </c>
      <c r="CF40" s="167">
        <v>206</v>
      </c>
      <c r="CG40" s="167">
        <v>303</v>
      </c>
      <c r="CH40" s="167">
        <v>227</v>
      </c>
      <c r="CI40" s="167">
        <v>79.900000000000006</v>
      </c>
      <c r="CJ40" s="187">
        <v>124</v>
      </c>
      <c r="CK40" s="187"/>
      <c r="CL40" s="187"/>
    </row>
    <row r="41" spans="1:90" ht="15.75">
      <c r="A41" s="117"/>
      <c r="B41" s="114">
        <v>29</v>
      </c>
      <c r="C41">
        <v>0</v>
      </c>
      <c r="D41"/>
      <c r="E41">
        <v>0</v>
      </c>
      <c r="F41">
        <v>150</v>
      </c>
      <c r="G41">
        <v>250</v>
      </c>
      <c r="H41">
        <v>175</v>
      </c>
      <c r="I41">
        <v>172</v>
      </c>
      <c r="J41">
        <v>50</v>
      </c>
      <c r="K41">
        <v>0</v>
      </c>
      <c r="L41" s="158">
        <v>0</v>
      </c>
      <c r="M41" s="158">
        <v>0</v>
      </c>
      <c r="N41" s="158">
        <v>0</v>
      </c>
      <c r="O41" s="118"/>
      <c r="P41" s="81">
        <v>29</v>
      </c>
      <c r="Q41" s="165"/>
      <c r="R41" s="165"/>
      <c r="S41" s="173"/>
      <c r="T41" s="174">
        <v>0</v>
      </c>
      <c r="U41" s="167">
        <v>0</v>
      </c>
      <c r="V41" s="167"/>
      <c r="W41" s="171"/>
      <c r="X41" s="168"/>
      <c r="Y41" s="165"/>
      <c r="Z41" s="169"/>
      <c r="AA41" s="118"/>
      <c r="AB41" s="81">
        <v>29</v>
      </c>
      <c r="AC41" s="165"/>
      <c r="AD41" s="165"/>
      <c r="AE41" s="165"/>
      <c r="AF41" s="167">
        <v>177.61080000000001</v>
      </c>
      <c r="AG41" s="167">
        <v>92.463700000000003</v>
      </c>
      <c r="AH41" s="167">
        <v>0</v>
      </c>
      <c r="AI41" s="181"/>
      <c r="AJ41" s="168"/>
      <c r="AK41" s="165"/>
      <c r="AL41" s="169"/>
      <c r="AM41" s="118"/>
      <c r="AN41" s="116">
        <v>29</v>
      </c>
      <c r="AO41" s="167"/>
      <c r="AP41" s="168"/>
      <c r="AQ41" s="165"/>
      <c r="AR41" s="167">
        <v>0</v>
      </c>
      <c r="AS41" s="167">
        <v>14.572900000000001</v>
      </c>
      <c r="AT41" s="167">
        <v>2.8637000000000001</v>
      </c>
      <c r="AU41" s="181"/>
      <c r="AV41" s="168"/>
      <c r="AW41" s="165"/>
      <c r="AX41" s="169"/>
      <c r="AY41" s="118"/>
      <c r="AZ41" s="81">
        <v>29</v>
      </c>
      <c r="BA41" s="165"/>
      <c r="BB41" s="181"/>
      <c r="BC41" s="167"/>
      <c r="BD41" s="167">
        <v>60.380200000000002</v>
      </c>
      <c r="BE41" s="167">
        <v>39.962499999999999</v>
      </c>
      <c r="BF41" s="167">
        <v>45.015599999999999</v>
      </c>
      <c r="BG41" s="171"/>
      <c r="BH41" s="168"/>
      <c r="BI41" s="165"/>
      <c r="BJ41" s="169"/>
      <c r="BK41" s="118"/>
      <c r="BL41" s="116">
        <v>29</v>
      </c>
      <c r="BM41" s="181"/>
      <c r="BN41" s="181"/>
      <c r="BO41" s="181"/>
      <c r="BP41" s="167"/>
      <c r="BQ41" s="167">
        <v>78.069900000000004</v>
      </c>
      <c r="BR41" s="167">
        <v>265.30059999999997</v>
      </c>
      <c r="BS41" s="167">
        <v>291.86250000000001</v>
      </c>
      <c r="BT41" s="167">
        <v>273.94920000000002</v>
      </c>
      <c r="BU41" s="167">
        <v>101.9623</v>
      </c>
      <c r="BV41" s="167">
        <v>77.811599999999999</v>
      </c>
      <c r="BW41" s="167"/>
      <c r="BX41" s="181"/>
      <c r="BY41" s="118"/>
      <c r="BZ41" s="116">
        <v>29</v>
      </c>
      <c r="CA41" s="167"/>
      <c r="CB41" s="167"/>
      <c r="CC41" s="167"/>
      <c r="CD41" s="167"/>
      <c r="CE41" s="167">
        <v>51.5</v>
      </c>
      <c r="CF41" s="167">
        <v>220</v>
      </c>
      <c r="CG41" s="167">
        <v>253</v>
      </c>
      <c r="CH41" s="167">
        <v>216</v>
      </c>
      <c r="CI41" s="167">
        <v>80</v>
      </c>
      <c r="CJ41" s="187">
        <v>62.7</v>
      </c>
      <c r="CK41" s="187"/>
      <c r="CL41" s="187"/>
    </row>
    <row r="42" spans="1:90" ht="15.75">
      <c r="A42" s="117"/>
      <c r="B42" s="114">
        <v>30</v>
      </c>
      <c r="C42">
        <v>0</v>
      </c>
      <c r="D42"/>
      <c r="E42">
        <v>0</v>
      </c>
      <c r="F42">
        <v>150</v>
      </c>
      <c r="G42">
        <v>250</v>
      </c>
      <c r="H42">
        <v>175</v>
      </c>
      <c r="I42">
        <v>175</v>
      </c>
      <c r="J42">
        <v>50</v>
      </c>
      <c r="K42">
        <v>0</v>
      </c>
      <c r="L42" s="158">
        <v>0</v>
      </c>
      <c r="M42" s="158">
        <v>0</v>
      </c>
      <c r="N42" s="158">
        <v>0</v>
      </c>
      <c r="O42" s="118"/>
      <c r="P42" s="81">
        <v>30</v>
      </c>
      <c r="Q42" s="165"/>
      <c r="R42" s="165"/>
      <c r="S42" s="171"/>
      <c r="T42" s="167">
        <v>0</v>
      </c>
      <c r="U42" s="167">
        <v>0</v>
      </c>
      <c r="V42" s="167"/>
      <c r="W42" s="171"/>
      <c r="X42" s="168"/>
      <c r="Y42" s="165"/>
      <c r="Z42" s="169"/>
      <c r="AA42" s="118"/>
      <c r="AB42" s="81">
        <v>30</v>
      </c>
      <c r="AC42" s="165"/>
      <c r="AD42" s="165"/>
      <c r="AE42" s="165"/>
      <c r="AF42" s="167">
        <v>177.4624</v>
      </c>
      <c r="AG42" s="167">
        <v>124.5436</v>
      </c>
      <c r="AH42" s="167">
        <v>72.816599999999994</v>
      </c>
      <c r="AI42" s="181"/>
      <c r="AJ42" s="168"/>
      <c r="AK42" s="165"/>
      <c r="AL42" s="169"/>
      <c r="AM42" s="118"/>
      <c r="AN42" s="116">
        <v>30</v>
      </c>
      <c r="AO42" s="167"/>
      <c r="AP42" s="168"/>
      <c r="AQ42" s="165"/>
      <c r="AR42" s="167">
        <v>3.1257999999999999</v>
      </c>
      <c r="AS42" s="167">
        <v>14.595599999999999</v>
      </c>
      <c r="AT42" s="167">
        <v>13.0579</v>
      </c>
      <c r="AU42" s="181"/>
      <c r="AV42" s="168"/>
      <c r="AW42" s="165"/>
      <c r="AX42" s="169"/>
      <c r="AY42" s="118"/>
      <c r="AZ42" s="81">
        <v>30</v>
      </c>
      <c r="BA42" s="165"/>
      <c r="BB42" s="181"/>
      <c r="BC42" s="167"/>
      <c r="BD42" s="167">
        <v>60</v>
      </c>
      <c r="BE42" s="167">
        <v>40.245800000000003</v>
      </c>
      <c r="BF42" s="167">
        <v>40.151600000000002</v>
      </c>
      <c r="BG42" s="171"/>
      <c r="BH42" s="168"/>
      <c r="BI42" s="165"/>
      <c r="BJ42" s="169"/>
      <c r="BK42" s="118"/>
      <c r="BL42" s="116">
        <v>30</v>
      </c>
      <c r="BM42" s="181"/>
      <c r="BN42" s="181"/>
      <c r="BO42" s="167"/>
      <c r="BP42" s="167"/>
      <c r="BQ42" s="167">
        <v>78.069900000000004</v>
      </c>
      <c r="BR42" s="167">
        <v>264.33390000000003</v>
      </c>
      <c r="BS42" s="167">
        <v>287.79320000000001</v>
      </c>
      <c r="BT42" s="167">
        <v>304.53800000000001</v>
      </c>
      <c r="BU42" s="167">
        <v>111.179</v>
      </c>
      <c r="BV42" s="167">
        <v>76.221900000000005</v>
      </c>
      <c r="BW42" s="167"/>
      <c r="BX42" s="181"/>
      <c r="BY42" s="118"/>
      <c r="BZ42" s="116">
        <v>30</v>
      </c>
      <c r="CA42" s="167"/>
      <c r="CB42" s="167"/>
      <c r="CC42" s="167"/>
      <c r="CD42" s="167"/>
      <c r="CE42" s="167">
        <v>54.5</v>
      </c>
      <c r="CF42" s="167">
        <v>223</v>
      </c>
      <c r="CG42" s="167">
        <v>240</v>
      </c>
      <c r="CH42" s="167">
        <v>260</v>
      </c>
      <c r="CI42" s="167">
        <v>83.9</v>
      </c>
      <c r="CJ42" s="187">
        <v>58.6</v>
      </c>
      <c r="CK42" s="187"/>
      <c r="CL42" s="187"/>
    </row>
    <row r="43" spans="1:90" ht="15.75">
      <c r="A43" s="117"/>
      <c r="B43" s="114">
        <v>31</v>
      </c>
      <c r="C43">
        <v>0</v>
      </c>
      <c r="D43"/>
      <c r="E43">
        <v>0</v>
      </c>
      <c r="F43"/>
      <c r="G43">
        <v>250</v>
      </c>
      <c r="H43"/>
      <c r="I43">
        <v>175</v>
      </c>
      <c r="J43">
        <v>10</v>
      </c>
      <c r="K43"/>
      <c r="L43" s="158">
        <v>0</v>
      </c>
      <c r="M43" s="158"/>
      <c r="N43" s="158">
        <v>0</v>
      </c>
      <c r="O43" s="118"/>
      <c r="P43" s="81">
        <v>31</v>
      </c>
      <c r="Q43" s="169"/>
      <c r="R43" s="175" t="s">
        <v>155</v>
      </c>
      <c r="S43" s="165"/>
      <c r="T43" s="176"/>
      <c r="U43" s="167">
        <v>0</v>
      </c>
      <c r="V43" s="167"/>
      <c r="W43" s="177"/>
      <c r="X43" s="178"/>
      <c r="Y43" s="179" t="s">
        <v>155</v>
      </c>
      <c r="Z43" s="180"/>
      <c r="AA43" s="118"/>
      <c r="AB43" s="81">
        <v>31</v>
      </c>
      <c r="AC43" s="169"/>
      <c r="AD43" s="175" t="s">
        <v>155</v>
      </c>
      <c r="AE43" s="165"/>
      <c r="AF43" s="181"/>
      <c r="AG43" s="167">
        <v>149.84309999999999</v>
      </c>
      <c r="AH43" s="167">
        <v>126.2753</v>
      </c>
      <c r="AI43" s="181"/>
      <c r="AJ43" s="178"/>
      <c r="AK43" s="179" t="s">
        <v>155</v>
      </c>
      <c r="AL43" s="180"/>
      <c r="AM43" s="118"/>
      <c r="AN43" s="116">
        <v>31</v>
      </c>
      <c r="AO43" s="171"/>
      <c r="AP43" s="183"/>
      <c r="AQ43" s="165"/>
      <c r="AR43" s="181"/>
      <c r="AS43" s="167">
        <v>13.357900000000001</v>
      </c>
      <c r="AT43" s="167">
        <v>13.06</v>
      </c>
      <c r="AU43" s="181"/>
      <c r="AV43" s="178"/>
      <c r="AW43" s="179" t="s">
        <v>155</v>
      </c>
      <c r="AX43" s="180"/>
      <c r="AY43" s="118"/>
      <c r="AZ43" s="81">
        <v>31</v>
      </c>
      <c r="BA43" s="165"/>
      <c r="BB43" s="181"/>
      <c r="BC43" s="167"/>
      <c r="BD43" s="181"/>
      <c r="BE43" s="167">
        <v>55.225999999999999</v>
      </c>
      <c r="BF43" s="167">
        <v>13.8672</v>
      </c>
      <c r="BG43" s="177"/>
      <c r="BH43" s="178"/>
      <c r="BI43" s="179" t="s">
        <v>155</v>
      </c>
      <c r="BJ43" s="180"/>
      <c r="BK43" s="118"/>
      <c r="BL43" s="116">
        <v>31</v>
      </c>
      <c r="BM43" s="181"/>
      <c r="BN43" s="181"/>
      <c r="BO43" s="167"/>
      <c r="BP43" s="181"/>
      <c r="BQ43" s="167">
        <v>78.069900000000004</v>
      </c>
      <c r="BR43" s="181"/>
      <c r="BS43" s="167">
        <v>270.5308</v>
      </c>
      <c r="BT43" s="167">
        <v>254.39259999999999</v>
      </c>
      <c r="BU43" s="167"/>
      <c r="BV43" s="167">
        <v>75.904600000000002</v>
      </c>
      <c r="BW43" s="181"/>
      <c r="BX43" s="181"/>
      <c r="BY43" s="118"/>
      <c r="BZ43" s="116">
        <v>31</v>
      </c>
      <c r="CA43" s="167"/>
      <c r="CB43" s="167"/>
      <c r="CC43" s="167"/>
      <c r="CD43" s="167"/>
      <c r="CE43" s="167">
        <v>53.2</v>
      </c>
      <c r="CF43" s="167"/>
      <c r="CG43" s="167">
        <v>233</v>
      </c>
      <c r="CH43" s="167">
        <v>219</v>
      </c>
      <c r="CI43" s="167"/>
      <c r="CJ43" s="188">
        <v>57.8</v>
      </c>
      <c r="CK43" s="189"/>
      <c r="CL43" s="187"/>
    </row>
    <row r="44" spans="1:90" ht="15">
      <c r="A44" s="117" t="s">
        <v>16</v>
      </c>
      <c r="B44" s="119"/>
      <c r="C44" s="76">
        <f>SUM(C13:C43)</f>
        <v>0</v>
      </c>
      <c r="D44" s="76">
        <f t="shared" ref="D44:N44" si="0">SUM(D13:D43)</f>
        <v>0</v>
      </c>
      <c r="E44" s="76">
        <f t="shared" si="0"/>
        <v>0</v>
      </c>
      <c r="F44" s="76">
        <f t="shared" si="0"/>
        <v>3256</v>
      </c>
      <c r="G44" s="76">
        <f t="shared" si="0"/>
        <v>3813</v>
      </c>
      <c r="H44" s="76">
        <f t="shared" si="0"/>
        <v>8199</v>
      </c>
      <c r="I44" s="76">
        <f t="shared" si="0"/>
        <v>9394</v>
      </c>
      <c r="J44" s="76">
        <f>SUM(J13:J43)</f>
        <v>8235</v>
      </c>
      <c r="K44" s="76">
        <f t="shared" si="0"/>
        <v>220</v>
      </c>
      <c r="L44" s="120">
        <f t="shared" si="0"/>
        <v>0</v>
      </c>
      <c r="M44" s="120">
        <f>SUM(M13:M43)</f>
        <v>0</v>
      </c>
      <c r="N44" s="120">
        <f t="shared" si="0"/>
        <v>0</v>
      </c>
      <c r="O44" s="118" t="s">
        <v>16</v>
      </c>
      <c r="P44" s="118"/>
      <c r="Q44" s="121">
        <f t="shared" ref="Q44:Z44" si="1">SUM(Q13:Q43)</f>
        <v>0</v>
      </c>
      <c r="R44" s="121">
        <f t="shared" si="1"/>
        <v>0</v>
      </c>
      <c r="S44" s="121">
        <f t="shared" si="1"/>
        <v>0</v>
      </c>
      <c r="T44" s="121">
        <f t="shared" si="1"/>
        <v>16.245699999999999</v>
      </c>
      <c r="U44" s="121">
        <f t="shared" si="1"/>
        <v>171.82370000000003</v>
      </c>
      <c r="V44" s="121">
        <f t="shared" si="1"/>
        <v>267.93919999999997</v>
      </c>
      <c r="W44" s="121">
        <f t="shared" si="1"/>
        <v>0</v>
      </c>
      <c r="X44" s="121">
        <f t="shared" si="1"/>
        <v>0</v>
      </c>
      <c r="Y44" s="121">
        <f t="shared" si="1"/>
        <v>0</v>
      </c>
      <c r="Z44" s="121">
        <f t="shared" si="1"/>
        <v>0</v>
      </c>
      <c r="AA44" s="118" t="s">
        <v>16</v>
      </c>
      <c r="AB44" s="118"/>
      <c r="AC44" s="121">
        <f t="shared" ref="AC44:AL44" si="2">SUM(AC13:AC43)</f>
        <v>0</v>
      </c>
      <c r="AD44" s="121">
        <f t="shared" si="2"/>
        <v>0</v>
      </c>
      <c r="AE44" s="121">
        <f t="shared" si="2"/>
        <v>0</v>
      </c>
      <c r="AF44" s="121">
        <f t="shared" si="2"/>
        <v>1562.3321000000001</v>
      </c>
      <c r="AG44" s="121">
        <f t="shared" si="2"/>
        <v>4313.1799000000001</v>
      </c>
      <c r="AH44" s="121">
        <f t="shared" si="2"/>
        <v>3613.0316000000007</v>
      </c>
      <c r="AI44" s="121">
        <f t="shared" si="2"/>
        <v>1052.0780999999999</v>
      </c>
      <c r="AJ44" s="121">
        <f t="shared" si="2"/>
        <v>0</v>
      </c>
      <c r="AK44" s="121">
        <f t="shared" si="2"/>
        <v>0</v>
      </c>
      <c r="AL44" s="121">
        <f t="shared" si="2"/>
        <v>0</v>
      </c>
      <c r="AM44" s="118" t="s">
        <v>16</v>
      </c>
      <c r="AN44" s="118"/>
      <c r="AO44" s="121">
        <f t="shared" ref="AO44:AX44" si="3">SUM(AO13:AO43)</f>
        <v>0</v>
      </c>
      <c r="AP44" s="121">
        <f t="shared" si="3"/>
        <v>0</v>
      </c>
      <c r="AQ44" s="121">
        <f t="shared" si="3"/>
        <v>0</v>
      </c>
      <c r="AR44" s="121">
        <f t="shared" si="3"/>
        <v>110.06699999999998</v>
      </c>
      <c r="AS44" s="121">
        <f t="shared" si="3"/>
        <v>276.62959999999998</v>
      </c>
      <c r="AT44" s="121">
        <f t="shared" si="3"/>
        <v>277.57860000000005</v>
      </c>
      <c r="AU44" s="121">
        <f t="shared" si="3"/>
        <v>31.92</v>
      </c>
      <c r="AV44" s="121">
        <f t="shared" si="3"/>
        <v>0</v>
      </c>
      <c r="AW44" s="121">
        <f t="shared" si="3"/>
        <v>0</v>
      </c>
      <c r="AX44" s="121">
        <f t="shared" si="3"/>
        <v>0</v>
      </c>
      <c r="AY44" s="118" t="s">
        <v>16</v>
      </c>
      <c r="AZ44" s="118"/>
      <c r="BA44" s="121">
        <f t="shared" ref="BA44:BJ44" si="4">SUM(BA13:BA43)</f>
        <v>0</v>
      </c>
      <c r="BB44" s="121">
        <f t="shared" si="4"/>
        <v>0</v>
      </c>
      <c r="BC44" s="121">
        <f t="shared" si="4"/>
        <v>0</v>
      </c>
      <c r="BD44" s="121">
        <f t="shared" si="4"/>
        <v>1347.7812000000001</v>
      </c>
      <c r="BE44" s="121">
        <f t="shared" si="4"/>
        <v>1750.8593999999998</v>
      </c>
      <c r="BF44" s="121">
        <f t="shared" si="4"/>
        <v>1716.7218999999993</v>
      </c>
      <c r="BG44" s="121">
        <f t="shared" si="4"/>
        <v>0</v>
      </c>
      <c r="BH44" s="121">
        <f t="shared" si="4"/>
        <v>0</v>
      </c>
      <c r="BI44" s="121">
        <f t="shared" si="4"/>
        <v>0</v>
      </c>
      <c r="BJ44" s="121">
        <f t="shared" si="4"/>
        <v>0</v>
      </c>
      <c r="BK44" s="118" t="s">
        <v>16</v>
      </c>
      <c r="BL44" s="118"/>
      <c r="BM44" s="121">
        <f t="shared" ref="BM44:BN44" si="5">SUM(BM13:BM43)</f>
        <v>0</v>
      </c>
      <c r="BN44" s="121">
        <f t="shared" si="5"/>
        <v>0</v>
      </c>
      <c r="BO44" s="121">
        <f>SUM(BO13:BO43)</f>
        <v>0</v>
      </c>
      <c r="BP44" s="121">
        <f t="shared" ref="BP44:BX44" si="6">SUM(BP13:BP43)</f>
        <v>0</v>
      </c>
      <c r="BQ44" s="121">
        <f t="shared" si="6"/>
        <v>1152.8196999999998</v>
      </c>
      <c r="BR44" s="121">
        <f t="shared" si="6"/>
        <v>5368.1807999999992</v>
      </c>
      <c r="BS44" s="121">
        <f t="shared" si="6"/>
        <v>11219.8269</v>
      </c>
      <c r="BT44" s="121">
        <f t="shared" si="6"/>
        <v>11316.114899999997</v>
      </c>
      <c r="BU44" s="121">
        <f t="shared" si="6"/>
        <v>4436.8529999999992</v>
      </c>
      <c r="BV44" s="121">
        <f t="shared" si="6"/>
        <v>3391.7165</v>
      </c>
      <c r="BW44" s="121">
        <f t="shared" si="6"/>
        <v>31.622599999999998</v>
      </c>
      <c r="BX44" s="121">
        <f t="shared" si="6"/>
        <v>0</v>
      </c>
      <c r="BY44" s="118" t="s">
        <v>16</v>
      </c>
      <c r="BZ44" s="118"/>
      <c r="CA44" s="121">
        <f t="shared" ref="CA44:CL44" si="7">SUM(CA13:CA43)</f>
        <v>0</v>
      </c>
      <c r="CB44" s="121">
        <f t="shared" si="7"/>
        <v>0</v>
      </c>
      <c r="CC44" s="121">
        <f t="shared" si="7"/>
        <v>0</v>
      </c>
      <c r="CD44" s="121">
        <f t="shared" si="7"/>
        <v>0</v>
      </c>
      <c r="CE44" s="121">
        <f t="shared" si="7"/>
        <v>616.6</v>
      </c>
      <c r="CF44" s="121">
        <f t="shared" si="7"/>
        <v>4334.5</v>
      </c>
      <c r="CG44" s="121">
        <f t="shared" si="7"/>
        <v>9548</v>
      </c>
      <c r="CH44" s="121">
        <f t="shared" si="7"/>
        <v>9680</v>
      </c>
      <c r="CI44" s="121">
        <f t="shared" si="7"/>
        <v>3664.8</v>
      </c>
      <c r="CJ44" s="121">
        <f t="shared" si="7"/>
        <v>2707.9999999999995</v>
      </c>
      <c r="CK44" s="121">
        <f t="shared" si="7"/>
        <v>60.15</v>
      </c>
      <c r="CL44" s="121">
        <f t="shared" si="7"/>
        <v>0</v>
      </c>
    </row>
    <row r="45" spans="1:90" ht="15">
      <c r="A45" s="117" t="s">
        <v>17</v>
      </c>
      <c r="B45" s="119"/>
      <c r="C45" s="122">
        <f>C44*$O$9</f>
        <v>0</v>
      </c>
      <c r="D45" s="122">
        <f t="shared" ref="D45:N45" si="8">D44*$O$9</f>
        <v>0</v>
      </c>
      <c r="E45" s="122">
        <f t="shared" si="8"/>
        <v>0</v>
      </c>
      <c r="F45" s="122">
        <f t="shared" si="8"/>
        <v>6458.1818181818335</v>
      </c>
      <c r="G45" s="122">
        <f t="shared" si="8"/>
        <v>7562.975206611588</v>
      </c>
      <c r="H45" s="122">
        <f t="shared" si="8"/>
        <v>16262.479338843013</v>
      </c>
      <c r="I45" s="122">
        <f>I44*$O$9</f>
        <v>18632.727272727316</v>
      </c>
      <c r="J45" s="122">
        <f>J44*$O$9</f>
        <v>16333.884297520701</v>
      </c>
      <c r="K45" s="122">
        <f t="shared" si="8"/>
        <v>436.3636363636374</v>
      </c>
      <c r="L45" s="122">
        <f t="shared" si="8"/>
        <v>0</v>
      </c>
      <c r="M45" s="122">
        <f t="shared" si="8"/>
        <v>0</v>
      </c>
      <c r="N45" s="122">
        <f t="shared" si="8"/>
        <v>0</v>
      </c>
      <c r="O45" s="118" t="s">
        <v>17</v>
      </c>
      <c r="P45" s="118"/>
      <c r="Q45" s="123">
        <f t="shared" ref="Q45:Y45" si="9">Q44*1.9835</f>
        <v>0</v>
      </c>
      <c r="R45" s="123">
        <f t="shared" si="9"/>
        <v>0</v>
      </c>
      <c r="S45" s="123">
        <f t="shared" si="9"/>
        <v>0</v>
      </c>
      <c r="T45" s="123">
        <f t="shared" si="9"/>
        <v>32.223345950000002</v>
      </c>
      <c r="U45" s="123">
        <f t="shared" si="9"/>
        <v>340.81230895000004</v>
      </c>
      <c r="V45" s="123">
        <f t="shared" si="9"/>
        <v>531.45740319999993</v>
      </c>
      <c r="W45" s="123">
        <f t="shared" si="9"/>
        <v>0</v>
      </c>
      <c r="X45" s="123">
        <f t="shared" si="9"/>
        <v>0</v>
      </c>
      <c r="Y45" s="123">
        <f t="shared" si="9"/>
        <v>0</v>
      </c>
      <c r="Z45" s="123">
        <f>Z44*1.9835</f>
        <v>0</v>
      </c>
      <c r="AA45" s="118" t="s">
        <v>17</v>
      </c>
      <c r="AB45" s="118"/>
      <c r="AC45" s="123">
        <f t="shared" ref="AC45:AL45" si="10">AC44*1.9835</f>
        <v>0</v>
      </c>
      <c r="AD45" s="123">
        <f t="shared" si="10"/>
        <v>0</v>
      </c>
      <c r="AE45" s="123">
        <f t="shared" si="10"/>
        <v>0</v>
      </c>
      <c r="AF45" s="123">
        <f t="shared" si="10"/>
        <v>3098.8857203500002</v>
      </c>
      <c r="AG45" s="123">
        <f t="shared" si="10"/>
        <v>8555.1923316499997</v>
      </c>
      <c r="AH45" s="123">
        <f t="shared" si="10"/>
        <v>7166.4481786000015</v>
      </c>
      <c r="AI45" s="123">
        <f t="shared" si="10"/>
        <v>2086.7969113499998</v>
      </c>
      <c r="AJ45" s="123">
        <f t="shared" si="10"/>
        <v>0</v>
      </c>
      <c r="AK45" s="123">
        <f t="shared" si="10"/>
        <v>0</v>
      </c>
      <c r="AL45" s="123">
        <f t="shared" si="10"/>
        <v>0</v>
      </c>
      <c r="AM45" s="118" t="s">
        <v>17</v>
      </c>
      <c r="AN45" s="118"/>
      <c r="AO45" s="123">
        <f t="shared" ref="AO45:AX45" si="11">AO44*1.9835</f>
        <v>0</v>
      </c>
      <c r="AP45" s="123">
        <f t="shared" si="11"/>
        <v>0</v>
      </c>
      <c r="AQ45" s="123">
        <f t="shared" si="11"/>
        <v>0</v>
      </c>
      <c r="AR45" s="123">
        <f t="shared" si="11"/>
        <v>218.31789449999997</v>
      </c>
      <c r="AS45" s="123">
        <f t="shared" si="11"/>
        <v>548.69481159999998</v>
      </c>
      <c r="AT45" s="123">
        <f t="shared" si="11"/>
        <v>550.57715310000015</v>
      </c>
      <c r="AU45" s="123">
        <f t="shared" si="11"/>
        <v>63.313320000000004</v>
      </c>
      <c r="AV45" s="123">
        <f t="shared" si="11"/>
        <v>0</v>
      </c>
      <c r="AW45" s="123">
        <f t="shared" si="11"/>
        <v>0</v>
      </c>
      <c r="AX45" s="123">
        <f t="shared" si="11"/>
        <v>0</v>
      </c>
      <c r="AY45" s="118" t="s">
        <v>17</v>
      </c>
      <c r="AZ45" s="118"/>
      <c r="BA45" s="123">
        <f t="shared" ref="BA45:BJ45" si="12">BA44*1.9835</f>
        <v>0</v>
      </c>
      <c r="BB45" s="123">
        <f t="shared" si="12"/>
        <v>0</v>
      </c>
      <c r="BC45" s="123">
        <f t="shared" si="12"/>
        <v>0</v>
      </c>
      <c r="BD45" s="123">
        <f t="shared" si="12"/>
        <v>2673.3240102000004</v>
      </c>
      <c r="BE45" s="123">
        <f t="shared" si="12"/>
        <v>3472.8296198999997</v>
      </c>
      <c r="BF45" s="123">
        <f t="shared" si="12"/>
        <v>3405.1178886499988</v>
      </c>
      <c r="BG45" s="123">
        <f t="shared" si="12"/>
        <v>0</v>
      </c>
      <c r="BH45" s="123">
        <f t="shared" si="12"/>
        <v>0</v>
      </c>
      <c r="BI45" s="123">
        <f t="shared" si="12"/>
        <v>0</v>
      </c>
      <c r="BJ45" s="123">
        <f t="shared" si="12"/>
        <v>0</v>
      </c>
      <c r="BK45" s="118" t="s">
        <v>17</v>
      </c>
      <c r="BL45" s="118"/>
      <c r="BM45" s="123">
        <f t="shared" ref="BM45:BX45" si="13">BM44*1.9835</f>
        <v>0</v>
      </c>
      <c r="BN45" s="123">
        <f t="shared" si="13"/>
        <v>0</v>
      </c>
      <c r="BO45" s="123">
        <f t="shared" si="13"/>
        <v>0</v>
      </c>
      <c r="BP45" s="123">
        <f t="shared" si="13"/>
        <v>0</v>
      </c>
      <c r="BQ45" s="123">
        <f t="shared" si="13"/>
        <v>2286.6178749499995</v>
      </c>
      <c r="BR45" s="123">
        <f t="shared" si="13"/>
        <v>10647.786616799998</v>
      </c>
      <c r="BS45" s="123">
        <f t="shared" si="13"/>
        <v>22254.526656149999</v>
      </c>
      <c r="BT45" s="123">
        <f t="shared" si="13"/>
        <v>22445.513904149993</v>
      </c>
      <c r="BU45" s="123">
        <f t="shared" si="13"/>
        <v>8800.497925499998</v>
      </c>
      <c r="BV45" s="123">
        <f t="shared" si="13"/>
        <v>6727.4696777500003</v>
      </c>
      <c r="BW45" s="123">
        <f t="shared" si="13"/>
        <v>62.723427099999995</v>
      </c>
      <c r="BX45" s="123">
        <f t="shared" si="13"/>
        <v>0</v>
      </c>
      <c r="BY45" s="118" t="s">
        <v>17</v>
      </c>
      <c r="BZ45" s="118"/>
      <c r="CA45" s="123">
        <f t="shared" ref="CA45:CL45" si="14">CA44*1.9835</f>
        <v>0</v>
      </c>
      <c r="CB45" s="123">
        <f t="shared" si="14"/>
        <v>0</v>
      </c>
      <c r="CC45" s="123">
        <f t="shared" si="14"/>
        <v>0</v>
      </c>
      <c r="CD45" s="123">
        <f t="shared" si="14"/>
        <v>0</v>
      </c>
      <c r="CE45" s="123">
        <f t="shared" si="14"/>
        <v>1223.0261</v>
      </c>
      <c r="CF45" s="123">
        <f t="shared" si="14"/>
        <v>8597.4807500000006</v>
      </c>
      <c r="CG45" s="123">
        <f t="shared" si="14"/>
        <v>18938.457999999999</v>
      </c>
      <c r="CH45" s="123">
        <f t="shared" si="14"/>
        <v>19200.28</v>
      </c>
      <c r="CI45" s="123">
        <f t="shared" si="14"/>
        <v>7269.1308000000008</v>
      </c>
      <c r="CJ45" s="123">
        <f t="shared" si="14"/>
        <v>5371.3179999999993</v>
      </c>
      <c r="CK45" s="123">
        <f t="shared" si="14"/>
        <v>119.307525</v>
      </c>
      <c r="CL45" s="123">
        <f t="shared" si="14"/>
        <v>0</v>
      </c>
    </row>
    <row r="46" spans="1:90" ht="15">
      <c r="A46" s="117"/>
      <c r="B46" s="119"/>
      <c r="C46" s="124"/>
      <c r="D46" s="124"/>
      <c r="E46" s="124"/>
      <c r="F46" s="122">
        <f>SUM(C45:N45)</f>
        <v>65686.611570248089</v>
      </c>
      <c r="G46" s="124" t="s">
        <v>21</v>
      </c>
      <c r="H46" s="124"/>
      <c r="I46" s="124"/>
      <c r="J46" s="124"/>
      <c r="K46" s="125"/>
      <c r="L46" s="126" t="s">
        <v>30</v>
      </c>
      <c r="M46" s="125">
        <f>COUNTIF(C13:N43,"&gt;0")</f>
        <v>167</v>
      </c>
      <c r="N46" s="127" t="s">
        <v>19</v>
      </c>
      <c r="O46" s="118"/>
      <c r="P46" s="118"/>
      <c r="Q46" s="121"/>
      <c r="R46" s="121"/>
      <c r="S46" s="121"/>
      <c r="T46" s="121"/>
      <c r="U46" s="121"/>
      <c r="V46" s="121"/>
      <c r="W46" s="121" t="s">
        <v>18</v>
      </c>
      <c r="X46" s="121"/>
      <c r="Y46" s="128">
        <v>24</v>
      </c>
      <c r="Z46" s="121" t="s">
        <v>19</v>
      </c>
      <c r="AA46" s="118"/>
      <c r="AB46" s="118"/>
      <c r="AC46" s="121"/>
      <c r="AD46" s="121"/>
      <c r="AE46" s="121"/>
      <c r="AF46" s="121"/>
      <c r="AG46" s="121"/>
      <c r="AH46" s="121"/>
      <c r="AI46" s="121" t="s">
        <v>18</v>
      </c>
      <c r="AJ46" s="121"/>
      <c r="AK46" s="128">
        <v>116</v>
      </c>
      <c r="AL46" s="121" t="s">
        <v>19</v>
      </c>
      <c r="AM46" s="118"/>
      <c r="AN46" s="118"/>
      <c r="AO46" s="121"/>
      <c r="AP46" s="121"/>
      <c r="AQ46" s="121"/>
      <c r="AR46" s="121"/>
      <c r="AS46" s="121"/>
      <c r="AT46" s="121"/>
      <c r="AU46" s="121" t="s">
        <v>18</v>
      </c>
      <c r="AV46" s="121"/>
      <c r="AW46" s="128">
        <v>100</v>
      </c>
      <c r="AX46" s="121" t="s">
        <v>19</v>
      </c>
      <c r="AY46" s="118"/>
      <c r="AZ46" s="118"/>
      <c r="BA46" s="121"/>
      <c r="BB46" s="121"/>
      <c r="BC46" s="121"/>
      <c r="BD46" s="121"/>
      <c r="BE46" s="121"/>
      <c r="BF46" s="121"/>
      <c r="BG46" s="121" t="s">
        <v>18</v>
      </c>
      <c r="BH46" s="121"/>
      <c r="BI46" s="129">
        <v>90</v>
      </c>
      <c r="BJ46" s="121" t="s">
        <v>19</v>
      </c>
      <c r="BK46" s="118"/>
      <c r="BL46" s="118"/>
      <c r="BO46" s="121"/>
      <c r="BP46" s="121"/>
      <c r="BQ46" s="121"/>
      <c r="BR46" s="121"/>
      <c r="BS46" s="121"/>
      <c r="BT46" s="121"/>
      <c r="BU46" s="121" t="s">
        <v>18</v>
      </c>
      <c r="BV46" s="121"/>
      <c r="BW46" s="128">
        <v>189</v>
      </c>
      <c r="BX46" s="121" t="s">
        <v>19</v>
      </c>
      <c r="BY46" s="118"/>
      <c r="BZ46" s="118"/>
      <c r="CA46" s="118"/>
      <c r="CC46" s="121"/>
      <c r="CD46" s="121"/>
      <c r="CE46" s="121"/>
      <c r="CF46" s="121"/>
      <c r="CG46" s="121"/>
      <c r="CH46" s="121"/>
      <c r="CI46" s="121" t="s">
        <v>18</v>
      </c>
      <c r="CJ46" s="121"/>
      <c r="CK46" s="128">
        <v>342</v>
      </c>
      <c r="CL46" s="121" t="s">
        <v>19</v>
      </c>
    </row>
    <row r="47" spans="1:90" ht="16.5" thickBot="1">
      <c r="A47" s="130">
        <f>A13</f>
        <v>2021</v>
      </c>
      <c r="B47" s="131"/>
      <c r="C47" s="131"/>
      <c r="D47" s="132"/>
      <c r="E47" s="131"/>
      <c r="F47" s="131"/>
      <c r="G47" s="132"/>
      <c r="H47" s="131"/>
      <c r="I47" s="131"/>
      <c r="J47" s="131"/>
      <c r="K47" s="133"/>
      <c r="L47" s="131"/>
      <c r="M47" s="133"/>
      <c r="N47" s="134"/>
      <c r="O47" s="135">
        <f>O13</f>
        <v>2021</v>
      </c>
      <c r="P47" s="135" t="s">
        <v>20</v>
      </c>
      <c r="Q47" s="135"/>
      <c r="R47" s="136">
        <f>SUM(Q44:Z44)</f>
        <v>456.0086</v>
      </c>
      <c r="S47" s="137" t="s">
        <v>16</v>
      </c>
      <c r="T47" s="137"/>
      <c r="U47" s="136">
        <f>R47*1.9835</f>
        <v>904.49305809999998</v>
      </c>
      <c r="V47" s="137" t="s">
        <v>21</v>
      </c>
      <c r="W47" s="135" t="s">
        <v>22</v>
      </c>
      <c r="X47" s="135"/>
      <c r="Y47" s="138">
        <v>52</v>
      </c>
      <c r="Z47" s="135" t="s">
        <v>19</v>
      </c>
      <c r="AA47" s="135">
        <f>AA13</f>
        <v>2021</v>
      </c>
      <c r="AB47" s="135" t="s">
        <v>20</v>
      </c>
      <c r="AC47" s="135"/>
      <c r="AD47" s="136">
        <f>SUM(AC44:AL44)</f>
        <v>10540.621700000002</v>
      </c>
      <c r="AE47" s="137" t="s">
        <v>16</v>
      </c>
      <c r="AF47" s="137"/>
      <c r="AG47" s="136">
        <f>AD47*1.9835</f>
        <v>20907.323141950004</v>
      </c>
      <c r="AH47" s="137" t="s">
        <v>21</v>
      </c>
      <c r="AI47" s="135" t="s">
        <v>22</v>
      </c>
      <c r="AJ47" s="135"/>
      <c r="AK47" s="138">
        <v>124</v>
      </c>
      <c r="AL47" s="135" t="s">
        <v>19</v>
      </c>
      <c r="AM47" s="135">
        <f>AM13</f>
        <v>2021</v>
      </c>
      <c r="AN47" s="135" t="s">
        <v>20</v>
      </c>
      <c r="AO47" s="135"/>
      <c r="AP47" s="136">
        <f>SUM(AO44:AX44)</f>
        <v>696.1952</v>
      </c>
      <c r="AQ47" s="137" t="s">
        <v>16</v>
      </c>
      <c r="AR47" s="137"/>
      <c r="AS47" s="136">
        <f>AP47*1.9835</f>
        <v>1380.9031792000001</v>
      </c>
      <c r="AT47" s="137" t="s">
        <v>21</v>
      </c>
      <c r="AU47" s="135" t="s">
        <v>22</v>
      </c>
      <c r="AV47" s="135"/>
      <c r="AW47" s="138">
        <v>115</v>
      </c>
      <c r="AX47" s="135" t="s">
        <v>19</v>
      </c>
      <c r="AY47" s="135">
        <f>AY13</f>
        <v>2021</v>
      </c>
      <c r="AZ47" s="135" t="s">
        <v>20</v>
      </c>
      <c r="BA47" s="135"/>
      <c r="BB47" s="136">
        <f>SUM(BA44:BJ44)</f>
        <v>4815.3624999999993</v>
      </c>
      <c r="BC47" s="137" t="s">
        <v>16</v>
      </c>
      <c r="BD47" s="137"/>
      <c r="BE47" s="136">
        <f>BB47*1.9835</f>
        <v>9551.271518749998</v>
      </c>
      <c r="BF47" s="137" t="s">
        <v>21</v>
      </c>
      <c r="BG47" s="135" t="s">
        <v>22</v>
      </c>
      <c r="BH47" s="135"/>
      <c r="BI47" s="139">
        <v>154</v>
      </c>
      <c r="BJ47" s="135" t="s">
        <v>19</v>
      </c>
      <c r="BK47" s="135">
        <f>BK13</f>
        <v>2021</v>
      </c>
      <c r="BL47" s="135" t="s">
        <v>20</v>
      </c>
      <c r="BM47" s="140"/>
      <c r="BN47" s="140"/>
      <c r="BO47" s="135"/>
      <c r="BP47" s="136">
        <f>SUM(BM44:BX44)</f>
        <v>36917.134400000003</v>
      </c>
      <c r="BQ47" s="137" t="s">
        <v>16</v>
      </c>
      <c r="BR47" s="137"/>
      <c r="BS47" s="136">
        <f>BP47*1.9835</f>
        <v>73225.1360824</v>
      </c>
      <c r="BT47" s="137" t="s">
        <v>21</v>
      </c>
      <c r="BU47" s="135" t="s">
        <v>22</v>
      </c>
      <c r="BV47" s="135"/>
      <c r="BW47" s="138">
        <v>189</v>
      </c>
      <c r="BX47" s="135" t="s">
        <v>19</v>
      </c>
      <c r="BY47" s="135">
        <f>BY13</f>
        <v>2021</v>
      </c>
      <c r="BZ47" s="135" t="s">
        <v>20</v>
      </c>
      <c r="CA47" s="135"/>
      <c r="CB47" s="140"/>
      <c r="CC47" s="135"/>
      <c r="CD47" s="136">
        <f>SUM(CA44:CL44)</f>
        <v>30612.05</v>
      </c>
      <c r="CE47" s="137" t="s">
        <v>16</v>
      </c>
      <c r="CF47" s="137"/>
      <c r="CG47" s="136">
        <f>CD47*1.9835</f>
        <v>60719.001174999998</v>
      </c>
      <c r="CH47" s="137" t="s">
        <v>21</v>
      </c>
      <c r="CI47" s="135" t="s">
        <v>22</v>
      </c>
      <c r="CJ47" s="135"/>
      <c r="CK47" s="138">
        <v>342</v>
      </c>
      <c r="CL47" s="135" t="s">
        <v>19</v>
      </c>
    </row>
    <row r="48" spans="1:90">
      <c r="R48" s="141"/>
      <c r="U48" s="142"/>
      <c r="AF48" s="142"/>
      <c r="AG48" s="142"/>
    </row>
    <row r="49" spans="1:55" ht="13.5" thickBot="1">
      <c r="AR49" s="142"/>
    </row>
    <row r="50" spans="1:55" ht="15.75">
      <c r="A50" s="143" t="s">
        <v>115</v>
      </c>
      <c r="B50" s="87"/>
      <c r="C50" s="87"/>
      <c r="D50" s="85"/>
      <c r="E50" s="86"/>
      <c r="F50" s="86"/>
      <c r="G50" s="86"/>
      <c r="H50" s="85"/>
      <c r="I50" s="86"/>
      <c r="J50" s="87"/>
      <c r="K50" s="87"/>
      <c r="L50" s="87"/>
      <c r="M50" s="87"/>
      <c r="N50" s="144"/>
      <c r="O50" s="143" t="s">
        <v>115</v>
      </c>
      <c r="P50" s="87"/>
      <c r="Q50" s="87"/>
      <c r="R50" s="85"/>
      <c r="S50" s="86"/>
      <c r="T50" s="86"/>
      <c r="U50" s="86"/>
      <c r="V50" s="85"/>
      <c r="W50" s="86"/>
      <c r="X50" s="87"/>
      <c r="Y50" s="87"/>
      <c r="Z50" s="87"/>
      <c r="AA50" s="87"/>
      <c r="AB50" s="88"/>
      <c r="AC50" s="86" t="s">
        <v>137</v>
      </c>
      <c r="AD50" s="87"/>
      <c r="AE50" s="87"/>
      <c r="AF50" s="85"/>
      <c r="AG50" s="86"/>
      <c r="AH50" s="86"/>
      <c r="AI50" s="86"/>
      <c r="AJ50" s="85"/>
      <c r="AK50" s="86"/>
      <c r="AL50" s="87"/>
      <c r="AM50" s="87"/>
      <c r="AN50" s="87"/>
      <c r="AO50" s="87"/>
      <c r="AP50" s="88"/>
      <c r="BC50" s="142"/>
    </row>
    <row r="51" spans="1:55">
      <c r="A51" s="23" t="s">
        <v>156</v>
      </c>
      <c r="B51" s="24"/>
      <c r="C51" s="24"/>
      <c r="D51" s="27"/>
      <c r="E51" s="27"/>
      <c r="F51" s="27" t="s">
        <v>114</v>
      </c>
      <c r="G51" s="27"/>
      <c r="H51" s="27"/>
      <c r="I51" s="27"/>
      <c r="J51" s="27"/>
      <c r="K51" s="27"/>
      <c r="L51" s="27"/>
      <c r="M51" s="27"/>
      <c r="N51" s="27"/>
      <c r="O51" s="23" t="s">
        <v>154</v>
      </c>
      <c r="P51" s="27"/>
      <c r="Q51" s="27"/>
      <c r="R51" s="27"/>
      <c r="S51" s="27"/>
      <c r="T51" s="27" t="s">
        <v>119</v>
      </c>
      <c r="U51" s="27"/>
      <c r="V51" s="27"/>
      <c r="W51" s="27"/>
      <c r="X51" s="27"/>
      <c r="Y51" s="27"/>
      <c r="Z51" s="27"/>
      <c r="AA51" s="27"/>
      <c r="AB51" s="95"/>
      <c r="AC51" s="24" t="s">
        <v>157</v>
      </c>
      <c r="AD51" s="24"/>
      <c r="AE51" s="27"/>
      <c r="AF51" s="27"/>
      <c r="AG51" s="27"/>
      <c r="AH51" s="27" t="s">
        <v>113</v>
      </c>
      <c r="AI51" s="27"/>
      <c r="AJ51" s="27"/>
      <c r="AK51" s="27"/>
      <c r="AL51" s="27"/>
      <c r="AM51" s="27"/>
      <c r="AN51" s="27"/>
      <c r="AO51" s="27"/>
      <c r="AP51" s="95"/>
    </row>
    <row r="52" spans="1:55" ht="15.75" thickBot="1">
      <c r="A52" s="145" t="s">
        <v>4</v>
      </c>
      <c r="B52" s="107" t="s">
        <v>5</v>
      </c>
      <c r="C52" s="108" t="s">
        <v>27</v>
      </c>
      <c r="D52" s="108" t="s">
        <v>28</v>
      </c>
      <c r="E52" s="108" t="s">
        <v>6</v>
      </c>
      <c r="F52" s="108" t="s">
        <v>7</v>
      </c>
      <c r="G52" s="108" t="s">
        <v>8</v>
      </c>
      <c r="H52" s="108" t="s">
        <v>9</v>
      </c>
      <c r="I52" s="108" t="s">
        <v>29</v>
      </c>
      <c r="J52" s="108" t="s">
        <v>11</v>
      </c>
      <c r="K52" s="108" t="s">
        <v>12</v>
      </c>
      <c r="L52" s="108" t="s">
        <v>13</v>
      </c>
      <c r="M52" s="108" t="s">
        <v>14</v>
      </c>
      <c r="N52" s="146" t="s">
        <v>15</v>
      </c>
      <c r="O52" s="107" t="s">
        <v>4</v>
      </c>
      <c r="P52" s="107" t="s">
        <v>5</v>
      </c>
      <c r="Q52" s="109" t="s">
        <v>27</v>
      </c>
      <c r="R52" s="109" t="s">
        <v>28</v>
      </c>
      <c r="S52" s="109" t="s">
        <v>6</v>
      </c>
      <c r="T52" s="109" t="s">
        <v>7</v>
      </c>
      <c r="U52" s="109" t="s">
        <v>8</v>
      </c>
      <c r="V52" s="109" t="s">
        <v>9</v>
      </c>
      <c r="W52" s="109" t="s">
        <v>10</v>
      </c>
      <c r="X52" s="109" t="s">
        <v>11</v>
      </c>
      <c r="Y52" s="109" t="s">
        <v>12</v>
      </c>
      <c r="Z52" s="109" t="s">
        <v>13</v>
      </c>
      <c r="AA52" s="109" t="s">
        <v>14</v>
      </c>
      <c r="AB52" s="109" t="s">
        <v>15</v>
      </c>
      <c r="AC52" s="107" t="s">
        <v>4</v>
      </c>
      <c r="AD52" s="107" t="s">
        <v>5</v>
      </c>
      <c r="AE52" s="108" t="s">
        <v>27</v>
      </c>
      <c r="AF52" s="108" t="s">
        <v>28</v>
      </c>
      <c r="AG52" s="108" t="s">
        <v>6</v>
      </c>
      <c r="AH52" s="108" t="s">
        <v>7</v>
      </c>
      <c r="AI52" s="108" t="s">
        <v>8</v>
      </c>
      <c r="AJ52" s="108" t="s">
        <v>9</v>
      </c>
      <c r="AK52" s="108" t="s">
        <v>29</v>
      </c>
      <c r="AL52" s="108" t="s">
        <v>11</v>
      </c>
      <c r="AM52" s="108" t="s">
        <v>12</v>
      </c>
      <c r="AN52" s="108" t="s">
        <v>13</v>
      </c>
      <c r="AO52" s="108" t="s">
        <v>14</v>
      </c>
      <c r="AP52" s="147" t="s">
        <v>15</v>
      </c>
    </row>
    <row r="53" spans="1:55" ht="16.5" thickTop="1">
      <c r="A53" s="115">
        <v>2021</v>
      </c>
      <c r="B53" s="81">
        <v>1</v>
      </c>
      <c r="C53" s="76"/>
      <c r="D53" s="76"/>
      <c r="E53" s="76"/>
      <c r="F53" s="76"/>
      <c r="G53" s="76"/>
      <c r="H53" s="76"/>
      <c r="I53" s="76">
        <f>U13+AG13+AS13+BE13</f>
        <v>250.27459999999999</v>
      </c>
      <c r="J53" s="76">
        <f t="shared" ref="J53:J68" si="15">V13+AH13+AT13+BF13</f>
        <v>239.86369999999999</v>
      </c>
      <c r="K53" s="76"/>
      <c r="L53" s="76"/>
      <c r="M53" s="76"/>
      <c r="N53" s="76"/>
      <c r="O53" s="115">
        <v>2021</v>
      </c>
      <c r="P53" s="116">
        <v>1</v>
      </c>
      <c r="Q53" s="77"/>
      <c r="R53" s="77"/>
      <c r="S53" s="77"/>
      <c r="T53" s="78"/>
      <c r="U53" s="78"/>
      <c r="V53" s="78"/>
      <c r="W53" s="78">
        <f t="shared" ref="W53:X81" si="16">CG13</f>
        <v>221</v>
      </c>
      <c r="X53" s="78">
        <f t="shared" si="16"/>
        <v>217</v>
      </c>
      <c r="Y53" s="78"/>
      <c r="Z53" s="78"/>
      <c r="AA53" s="78"/>
      <c r="AB53" s="78"/>
      <c r="AC53" s="115">
        <v>2021</v>
      </c>
      <c r="AD53" s="81">
        <v>1</v>
      </c>
      <c r="AE53" s="76"/>
      <c r="AF53" s="76"/>
      <c r="AG53" s="76"/>
      <c r="AH53" s="76"/>
      <c r="AI53" s="76"/>
      <c r="AJ53" s="76"/>
      <c r="AK53" s="76">
        <f t="shared" ref="AK53:AK83" si="17">BS13-CG13</f>
        <v>46.125</v>
      </c>
      <c r="AL53" s="76">
        <f t="shared" ref="AL53:AL82" si="18">BT13-CH13</f>
        <v>44.66719999999998</v>
      </c>
      <c r="AM53" s="76"/>
      <c r="AN53" s="76"/>
      <c r="AO53" s="76"/>
      <c r="AP53" s="76"/>
    </row>
    <row r="54" spans="1:55" ht="15">
      <c r="A54" s="117"/>
      <c r="B54" s="81">
        <v>2</v>
      </c>
      <c r="C54" s="76"/>
      <c r="D54" s="76"/>
      <c r="E54" s="76"/>
      <c r="F54" s="76"/>
      <c r="G54" s="76"/>
      <c r="H54" s="76"/>
      <c r="I54" s="76">
        <f t="shared" ref="I54:I68" si="19">U14+AG14+AS14+BE14</f>
        <v>253.45780000000002</v>
      </c>
      <c r="J54" s="76">
        <f t="shared" si="15"/>
        <v>255.93519999999998</v>
      </c>
      <c r="K54" s="76"/>
      <c r="L54" s="76"/>
      <c r="M54" s="76"/>
      <c r="N54" s="79"/>
      <c r="O54" s="118"/>
      <c r="P54" s="116">
        <v>2</v>
      </c>
      <c r="Q54" s="77"/>
      <c r="R54" s="77"/>
      <c r="S54" s="77"/>
      <c r="T54" s="78"/>
      <c r="U54" s="78"/>
      <c r="V54" s="78"/>
      <c r="W54" s="78">
        <f t="shared" si="16"/>
        <v>219</v>
      </c>
      <c r="X54" s="78">
        <f t="shared" si="16"/>
        <v>198</v>
      </c>
      <c r="Y54" s="78"/>
      <c r="Z54" s="78"/>
      <c r="AA54" s="78"/>
      <c r="AB54" s="78"/>
      <c r="AC54" s="119"/>
      <c r="AD54" s="81">
        <v>2</v>
      </c>
      <c r="AE54" s="76"/>
      <c r="AF54" s="76"/>
      <c r="AG54" s="76"/>
      <c r="AH54" s="76"/>
      <c r="AI54" s="76"/>
      <c r="AJ54" s="76"/>
      <c r="AK54" s="76">
        <f t="shared" si="17"/>
        <v>44.407600000000002</v>
      </c>
      <c r="AL54" s="76">
        <f t="shared" si="18"/>
        <v>75.848000000000013</v>
      </c>
      <c r="AM54" s="76"/>
      <c r="AN54" s="76"/>
      <c r="AO54" s="76"/>
      <c r="AP54" s="76"/>
    </row>
    <row r="55" spans="1:55" ht="15">
      <c r="A55" s="117"/>
      <c r="B55" s="81">
        <v>3</v>
      </c>
      <c r="C55" s="76"/>
      <c r="D55" s="76"/>
      <c r="E55" s="76"/>
      <c r="F55" s="76"/>
      <c r="G55" s="76"/>
      <c r="H55" s="76"/>
      <c r="I55" s="76">
        <f t="shared" si="19"/>
        <v>252.4599</v>
      </c>
      <c r="J55" s="76">
        <f t="shared" si="15"/>
        <v>268.50740000000002</v>
      </c>
      <c r="K55" s="76"/>
      <c r="L55" s="76"/>
      <c r="M55" s="76"/>
      <c r="N55" s="79"/>
      <c r="O55" s="118"/>
      <c r="P55" s="116">
        <v>3</v>
      </c>
      <c r="Q55" s="77"/>
      <c r="R55" s="77"/>
      <c r="S55" s="77"/>
      <c r="T55" s="78"/>
      <c r="U55" s="78"/>
      <c r="V55" s="78"/>
      <c r="W55" s="78">
        <f t="shared" si="16"/>
        <v>198</v>
      </c>
      <c r="X55" s="78">
        <f t="shared" si="16"/>
        <v>216</v>
      </c>
      <c r="Y55" s="78"/>
      <c r="Z55" s="78"/>
      <c r="AA55" s="78"/>
      <c r="AB55" s="78"/>
      <c r="AC55" s="119"/>
      <c r="AD55" s="81">
        <v>3</v>
      </c>
      <c r="AE55" s="76"/>
      <c r="AF55" s="76"/>
      <c r="AG55" s="76"/>
      <c r="AH55" s="76"/>
      <c r="AI55" s="76"/>
      <c r="AJ55" s="76"/>
      <c r="AK55" s="76">
        <f t="shared" si="17"/>
        <v>35.419099999999986</v>
      </c>
      <c r="AL55" s="76">
        <f t="shared" si="18"/>
        <v>53.885400000000004</v>
      </c>
      <c r="AM55" s="76"/>
      <c r="AN55" s="76"/>
      <c r="AO55" s="76"/>
      <c r="AP55" s="76"/>
    </row>
    <row r="56" spans="1:55" ht="15">
      <c r="A56" s="117"/>
      <c r="B56" s="81">
        <v>4</v>
      </c>
      <c r="C56" s="76"/>
      <c r="D56" s="76"/>
      <c r="E56" s="76"/>
      <c r="F56" s="76"/>
      <c r="G56" s="76"/>
      <c r="H56" s="76"/>
      <c r="I56" s="76">
        <f t="shared" si="19"/>
        <v>275.96199999999999</v>
      </c>
      <c r="J56" s="76">
        <f t="shared" si="15"/>
        <v>279.11529999999999</v>
      </c>
      <c r="K56" s="76"/>
      <c r="L56" s="76"/>
      <c r="M56" s="76"/>
      <c r="N56" s="79"/>
      <c r="O56" s="118"/>
      <c r="P56" s="116">
        <v>4</v>
      </c>
      <c r="Q56" s="77"/>
      <c r="R56" s="77"/>
      <c r="S56" s="77"/>
      <c r="T56" s="78"/>
      <c r="U56" s="78"/>
      <c r="V56" s="78"/>
      <c r="W56" s="78">
        <f t="shared" si="16"/>
        <v>177</v>
      </c>
      <c r="X56" s="78">
        <f t="shared" si="16"/>
        <v>247</v>
      </c>
      <c r="Y56" s="78"/>
      <c r="Z56" s="78"/>
      <c r="AA56" s="78"/>
      <c r="AB56" s="78"/>
      <c r="AC56" s="119"/>
      <c r="AD56" s="81">
        <v>4</v>
      </c>
      <c r="AE56" s="76"/>
      <c r="AF56" s="76"/>
      <c r="AG56" s="76"/>
      <c r="AH56" s="76"/>
      <c r="AI56" s="76"/>
      <c r="AJ56" s="76"/>
      <c r="AK56" s="76">
        <f t="shared" si="17"/>
        <v>41.410200000000003</v>
      </c>
      <c r="AL56" s="76">
        <f t="shared" si="18"/>
        <v>67.148900000000026</v>
      </c>
      <c r="AM56" s="76"/>
      <c r="AN56" s="76"/>
      <c r="AO56" s="76"/>
      <c r="AP56" s="76"/>
    </row>
    <row r="57" spans="1:55" ht="15">
      <c r="A57" s="117"/>
      <c r="B57" s="81">
        <v>5</v>
      </c>
      <c r="C57" s="76"/>
      <c r="D57" s="76"/>
      <c r="E57" s="76"/>
      <c r="F57" s="76"/>
      <c r="G57" s="76"/>
      <c r="H57" s="76"/>
      <c r="I57" s="76">
        <f t="shared" si="19"/>
        <v>294.46719999999999</v>
      </c>
      <c r="J57" s="76">
        <f t="shared" si="15"/>
        <v>278.80160000000001</v>
      </c>
      <c r="K57" s="76"/>
      <c r="L57" s="76"/>
      <c r="M57" s="76"/>
      <c r="N57" s="79"/>
      <c r="O57" s="118"/>
      <c r="P57" s="116">
        <v>5</v>
      </c>
      <c r="Q57" s="77"/>
      <c r="R57" s="77"/>
      <c r="S57" s="77"/>
      <c r="T57" s="78"/>
      <c r="U57" s="78"/>
      <c r="V57" s="78"/>
      <c r="W57" s="78">
        <f t="shared" si="16"/>
        <v>177</v>
      </c>
      <c r="X57" s="78">
        <f t="shared" si="16"/>
        <v>294</v>
      </c>
      <c r="Y57" s="78"/>
      <c r="Z57" s="78"/>
      <c r="AA57" s="78"/>
      <c r="AB57" s="78"/>
      <c r="AC57" s="119"/>
      <c r="AD57" s="81">
        <v>5</v>
      </c>
      <c r="AE57" s="76"/>
      <c r="AF57" s="76"/>
      <c r="AG57" s="76"/>
      <c r="AH57" s="76"/>
      <c r="AI57" s="76"/>
      <c r="AJ57" s="76"/>
      <c r="AK57" s="76">
        <f t="shared" si="17"/>
        <v>61.944099999999992</v>
      </c>
      <c r="AL57" s="76">
        <f t="shared" si="18"/>
        <v>66.545799999999986</v>
      </c>
      <c r="AM57" s="76"/>
      <c r="AN57" s="76"/>
      <c r="AO57" s="76"/>
      <c r="AP57" s="76"/>
    </row>
    <row r="58" spans="1:55" ht="15">
      <c r="A58" s="117"/>
      <c r="B58" s="81">
        <v>6</v>
      </c>
      <c r="C58" s="76"/>
      <c r="D58" s="76"/>
      <c r="E58" s="76"/>
      <c r="F58" s="76"/>
      <c r="G58" s="76"/>
      <c r="H58" s="76"/>
      <c r="I58" s="76">
        <f t="shared" si="19"/>
        <v>289.83240000000001</v>
      </c>
      <c r="J58" s="76">
        <f t="shared" si="15"/>
        <v>272.79669999999999</v>
      </c>
      <c r="K58" s="76"/>
      <c r="L58" s="76"/>
      <c r="M58" s="76"/>
      <c r="N58" s="79"/>
      <c r="O58" s="118"/>
      <c r="P58" s="116">
        <v>6</v>
      </c>
      <c r="Q58" s="77"/>
      <c r="R58" s="77"/>
      <c r="S58" s="77"/>
      <c r="T58" s="78"/>
      <c r="U58" s="78"/>
      <c r="V58" s="78"/>
      <c r="W58" s="78">
        <f t="shared" si="16"/>
        <v>193</v>
      </c>
      <c r="X58" s="78">
        <f t="shared" si="16"/>
        <v>315</v>
      </c>
      <c r="Y58" s="78"/>
      <c r="Z58" s="78"/>
      <c r="AA58" s="78"/>
      <c r="AB58" s="78"/>
      <c r="AC58" s="119"/>
      <c r="AD58" s="81">
        <v>6</v>
      </c>
      <c r="AE58" s="76"/>
      <c r="AF58" s="76"/>
      <c r="AG58" s="76"/>
      <c r="AH58" s="76"/>
      <c r="AI58" s="76"/>
      <c r="AJ58" s="76"/>
      <c r="AK58" s="76">
        <f t="shared" si="17"/>
        <v>56.627800000000008</v>
      </c>
      <c r="AL58" s="76">
        <f t="shared" si="18"/>
        <v>60.355200000000025</v>
      </c>
      <c r="AM58" s="76"/>
      <c r="AN58" s="76"/>
      <c r="AO58" s="76"/>
      <c r="AP58" s="76"/>
    </row>
    <row r="59" spans="1:55" ht="15">
      <c r="A59" s="117"/>
      <c r="B59" s="81">
        <v>7</v>
      </c>
      <c r="C59" s="76"/>
      <c r="D59" s="76"/>
      <c r="E59" s="76"/>
      <c r="F59" s="76"/>
      <c r="G59" s="76"/>
      <c r="H59" s="76"/>
      <c r="I59" s="76">
        <f t="shared" si="19"/>
        <v>291.73790000000002</v>
      </c>
      <c r="J59" s="76">
        <f t="shared" si="15"/>
        <v>257.66410000000002</v>
      </c>
      <c r="K59" s="76"/>
      <c r="L59" s="76"/>
      <c r="M59" s="76"/>
      <c r="N59" s="79"/>
      <c r="O59" s="118"/>
      <c r="P59" s="116">
        <v>7</v>
      </c>
      <c r="Q59" s="77"/>
      <c r="R59" s="77"/>
      <c r="S59" s="77"/>
      <c r="T59" s="78"/>
      <c r="U59" s="78"/>
      <c r="V59" s="78"/>
      <c r="W59" s="78">
        <f t="shared" si="16"/>
        <v>196</v>
      </c>
      <c r="X59" s="78">
        <f t="shared" si="16"/>
        <v>325</v>
      </c>
      <c r="Y59" s="78"/>
      <c r="Z59" s="78"/>
      <c r="AA59" s="78"/>
      <c r="AB59" s="78"/>
      <c r="AC59" s="119"/>
      <c r="AD59" s="81">
        <v>7</v>
      </c>
      <c r="AE59" s="76"/>
      <c r="AF59" s="76"/>
      <c r="AG59" s="76"/>
      <c r="AH59" s="76"/>
      <c r="AI59" s="76"/>
      <c r="AJ59" s="76"/>
      <c r="AK59" s="76">
        <f t="shared" si="17"/>
        <v>59.285799999999995</v>
      </c>
      <c r="AL59" s="76">
        <f t="shared" si="18"/>
        <v>57.509400000000028</v>
      </c>
      <c r="AM59" s="76"/>
      <c r="AN59" s="76"/>
      <c r="AO59" s="76"/>
      <c r="AP59" s="76"/>
    </row>
    <row r="60" spans="1:55" ht="15">
      <c r="A60" s="117"/>
      <c r="B60" s="81">
        <v>8</v>
      </c>
      <c r="C60" s="76"/>
      <c r="D60" s="76"/>
      <c r="E60" s="76"/>
      <c r="F60" s="76"/>
      <c r="G60" s="76"/>
      <c r="H60" s="76"/>
      <c r="I60" s="76">
        <f t="shared" si="19"/>
        <v>291.81419999999997</v>
      </c>
      <c r="J60" s="76">
        <f t="shared" si="15"/>
        <v>253.36359999999999</v>
      </c>
      <c r="K60" s="76"/>
      <c r="L60" s="76"/>
      <c r="M60" s="76"/>
      <c r="N60" s="79"/>
      <c r="O60" s="118"/>
      <c r="P60" s="116">
        <v>8</v>
      </c>
      <c r="Q60" s="77"/>
      <c r="R60" s="77"/>
      <c r="S60" s="77"/>
      <c r="T60" s="78"/>
      <c r="U60" s="78"/>
      <c r="V60" s="78"/>
      <c r="W60" s="78">
        <f t="shared" si="16"/>
        <v>203</v>
      </c>
      <c r="X60" s="78">
        <f t="shared" si="16"/>
        <v>337</v>
      </c>
      <c r="Y60" s="78"/>
      <c r="Z60" s="78"/>
      <c r="AA60" s="78"/>
      <c r="AB60" s="78"/>
      <c r="AC60" s="119"/>
      <c r="AD60" s="81">
        <v>8</v>
      </c>
      <c r="AE60" s="76"/>
      <c r="AF60" s="76"/>
      <c r="AG60" s="76"/>
      <c r="AH60" s="76"/>
      <c r="AI60" s="76"/>
      <c r="AJ60" s="76"/>
      <c r="AK60" s="76">
        <f t="shared" si="17"/>
        <v>63.822999999999979</v>
      </c>
      <c r="AL60" s="76">
        <f t="shared" si="18"/>
        <v>56.201000000000022</v>
      </c>
      <c r="AM60" s="76"/>
      <c r="AN60" s="76"/>
      <c r="AO60" s="76"/>
      <c r="AP60" s="76"/>
    </row>
    <row r="61" spans="1:55" ht="15">
      <c r="A61" s="117"/>
      <c r="B61" s="81">
        <v>9</v>
      </c>
      <c r="C61" s="76"/>
      <c r="D61" s="76"/>
      <c r="E61" s="76"/>
      <c r="F61" s="76"/>
      <c r="G61" s="76"/>
      <c r="H61" s="76"/>
      <c r="I61" s="76">
        <f t="shared" si="19"/>
        <v>271.61959999999999</v>
      </c>
      <c r="J61" s="76">
        <f t="shared" si="15"/>
        <v>244.25550000000001</v>
      </c>
      <c r="K61" s="76"/>
      <c r="L61" s="76"/>
      <c r="M61" s="76"/>
      <c r="N61" s="79"/>
      <c r="O61" s="118"/>
      <c r="P61" s="116">
        <v>9</v>
      </c>
      <c r="Q61" s="77"/>
      <c r="R61" s="77"/>
      <c r="S61" s="77"/>
      <c r="T61" s="78"/>
      <c r="U61" s="78"/>
      <c r="V61" s="78"/>
      <c r="W61" s="78">
        <f t="shared" si="16"/>
        <v>259</v>
      </c>
      <c r="X61" s="78">
        <f t="shared" si="16"/>
        <v>385</v>
      </c>
      <c r="Y61" s="78"/>
      <c r="Z61" s="78"/>
      <c r="AA61" s="78"/>
      <c r="AB61" s="78"/>
      <c r="AC61" s="119"/>
      <c r="AD61" s="81">
        <v>9</v>
      </c>
      <c r="AE61" s="76"/>
      <c r="AF61" s="76"/>
      <c r="AG61" s="76"/>
      <c r="AH61" s="76"/>
      <c r="AI61" s="76"/>
      <c r="AJ61" s="76"/>
      <c r="AK61" s="76">
        <f t="shared" si="17"/>
        <v>52.432000000000016</v>
      </c>
      <c r="AL61" s="76">
        <f t="shared" si="18"/>
        <v>56.079200000000014</v>
      </c>
      <c r="AM61" s="76"/>
      <c r="AN61" s="76"/>
      <c r="AO61" s="76"/>
      <c r="AP61" s="76"/>
    </row>
    <row r="62" spans="1:55" ht="15">
      <c r="A62" s="117"/>
      <c r="B62" s="81">
        <v>10</v>
      </c>
      <c r="C62" s="76"/>
      <c r="D62" s="76"/>
      <c r="E62" s="76"/>
      <c r="F62" s="76"/>
      <c r="G62" s="76"/>
      <c r="H62" s="76"/>
      <c r="I62" s="76">
        <f t="shared" si="19"/>
        <v>249.84370000000001</v>
      </c>
      <c r="J62" s="76">
        <f t="shared" si="15"/>
        <v>238.40010000000001</v>
      </c>
      <c r="K62" s="76"/>
      <c r="L62" s="76"/>
      <c r="M62" s="76"/>
      <c r="N62" s="79"/>
      <c r="O62" s="118"/>
      <c r="P62" s="116">
        <v>10</v>
      </c>
      <c r="Q62" s="77"/>
      <c r="R62" s="77"/>
      <c r="S62" s="77"/>
      <c r="T62" s="78"/>
      <c r="U62" s="78"/>
      <c r="V62" s="78"/>
      <c r="W62" s="78">
        <f t="shared" si="16"/>
        <v>289</v>
      </c>
      <c r="X62" s="78">
        <f t="shared" si="16"/>
        <v>389</v>
      </c>
      <c r="Y62" s="78"/>
      <c r="Z62" s="78"/>
      <c r="AA62" s="78"/>
      <c r="AB62" s="78"/>
      <c r="AC62" s="119"/>
      <c r="AD62" s="81">
        <v>10</v>
      </c>
      <c r="AE62" s="76"/>
      <c r="AF62" s="76"/>
      <c r="AG62" s="76"/>
      <c r="AH62" s="76"/>
      <c r="AI62" s="76"/>
      <c r="AJ62" s="76"/>
      <c r="AK62" s="76">
        <f t="shared" si="17"/>
        <v>69.141700000000014</v>
      </c>
      <c r="AL62" s="76">
        <f t="shared" si="18"/>
        <v>47.59899999999999</v>
      </c>
      <c r="AM62" s="76"/>
      <c r="AN62" s="76"/>
      <c r="AO62" s="76"/>
      <c r="AP62" s="76"/>
    </row>
    <row r="63" spans="1:55" ht="15">
      <c r="A63" s="117"/>
      <c r="B63" s="81">
        <v>11</v>
      </c>
      <c r="C63" s="76"/>
      <c r="D63" s="76"/>
      <c r="E63" s="76"/>
      <c r="F63" s="76"/>
      <c r="G63" s="76"/>
      <c r="H63" s="76"/>
      <c r="I63" s="76">
        <f t="shared" si="19"/>
        <v>250.29179999999997</v>
      </c>
      <c r="J63" s="76">
        <f t="shared" si="15"/>
        <v>236.964</v>
      </c>
      <c r="K63" s="76"/>
      <c r="L63" s="76"/>
      <c r="M63" s="76"/>
      <c r="N63" s="79"/>
      <c r="O63" s="118"/>
      <c r="P63" s="116">
        <v>11</v>
      </c>
      <c r="Q63" s="77"/>
      <c r="R63" s="77"/>
      <c r="S63" s="77"/>
      <c r="T63" s="78"/>
      <c r="U63" s="78"/>
      <c r="V63" s="78"/>
      <c r="W63" s="78">
        <f t="shared" si="16"/>
        <v>316</v>
      </c>
      <c r="X63" s="78">
        <f t="shared" si="16"/>
        <v>378</v>
      </c>
      <c r="Y63" s="78"/>
      <c r="Z63" s="78"/>
      <c r="AA63" s="78"/>
      <c r="AB63" s="78"/>
      <c r="AC63" s="119"/>
      <c r="AD63" s="81">
        <v>11</v>
      </c>
      <c r="AE63" s="76"/>
      <c r="AF63" s="76"/>
      <c r="AG63" s="76"/>
      <c r="AH63" s="76"/>
      <c r="AI63" s="76"/>
      <c r="AJ63" s="76"/>
      <c r="AK63" s="76">
        <f t="shared" si="17"/>
        <v>57.584400000000016</v>
      </c>
      <c r="AL63" s="76">
        <f t="shared" si="18"/>
        <v>50.760400000000004</v>
      </c>
      <c r="AM63" s="76"/>
      <c r="AN63" s="76"/>
      <c r="AO63" s="76"/>
      <c r="AP63" s="76"/>
    </row>
    <row r="64" spans="1:55" ht="15">
      <c r="A64" s="117"/>
      <c r="B64" s="81">
        <v>12</v>
      </c>
      <c r="C64" s="76"/>
      <c r="D64" s="76"/>
      <c r="E64" s="76"/>
      <c r="F64" s="76"/>
      <c r="G64" s="76"/>
      <c r="H64" s="76"/>
      <c r="I64" s="76">
        <f t="shared" si="19"/>
        <v>263.33600000000001</v>
      </c>
      <c r="J64" s="76">
        <f t="shared" si="15"/>
        <v>213.49209999999999</v>
      </c>
      <c r="K64" s="76"/>
      <c r="L64" s="76"/>
      <c r="M64" s="76"/>
      <c r="N64" s="79"/>
      <c r="O64" s="118"/>
      <c r="P64" s="116">
        <v>12</v>
      </c>
      <c r="Q64" s="77"/>
      <c r="R64" s="77"/>
      <c r="S64" s="77"/>
      <c r="T64" s="78"/>
      <c r="U64" s="78"/>
      <c r="V64" s="78"/>
      <c r="W64" s="78">
        <f t="shared" si="16"/>
        <v>349</v>
      </c>
      <c r="X64" s="78">
        <f t="shared" si="16"/>
        <v>373</v>
      </c>
      <c r="Y64" s="78"/>
      <c r="Z64" s="78"/>
      <c r="AA64" s="78"/>
      <c r="AB64" s="78"/>
      <c r="AC64" s="119"/>
      <c r="AD64" s="81">
        <v>12</v>
      </c>
      <c r="AE64" s="76"/>
      <c r="AF64" s="76"/>
      <c r="AG64" s="76"/>
      <c r="AH64" s="76"/>
      <c r="AI64" s="76"/>
      <c r="AJ64" s="76"/>
      <c r="AK64" s="76">
        <f>BS24-CG24</f>
        <v>49.024999999999977</v>
      </c>
      <c r="AL64" s="76">
        <f t="shared" si="18"/>
        <v>53.92919999999998</v>
      </c>
      <c r="AM64" s="76"/>
      <c r="AN64" s="76"/>
      <c r="AO64" s="76"/>
      <c r="AP64" s="76"/>
    </row>
    <row r="65" spans="1:42" ht="15">
      <c r="A65" s="117"/>
      <c r="B65" s="81">
        <v>13</v>
      </c>
      <c r="C65" s="76"/>
      <c r="D65" s="76"/>
      <c r="E65" s="76"/>
      <c r="F65" s="76"/>
      <c r="G65" s="76"/>
      <c r="H65" s="76"/>
      <c r="I65" s="76">
        <f t="shared" si="19"/>
        <v>255.19630000000001</v>
      </c>
      <c r="J65" s="76">
        <f>V25+AH25+AT25+BF25</f>
        <v>199.87330000000003</v>
      </c>
      <c r="K65" s="76"/>
      <c r="L65" s="76"/>
      <c r="M65" s="76"/>
      <c r="N65" s="79"/>
      <c r="O65" s="118"/>
      <c r="P65" s="116">
        <v>13</v>
      </c>
      <c r="Q65" s="77"/>
      <c r="R65" s="77"/>
      <c r="S65" s="77"/>
      <c r="T65" s="78"/>
      <c r="U65" s="78"/>
      <c r="V65" s="78"/>
      <c r="W65" s="78">
        <f t="shared" si="16"/>
        <v>354</v>
      </c>
      <c r="X65" s="78">
        <f t="shared" si="16"/>
        <v>371</v>
      </c>
      <c r="Y65" s="78"/>
      <c r="Z65" s="78"/>
      <c r="AA65" s="78"/>
      <c r="AB65" s="78"/>
      <c r="AC65" s="119"/>
      <c r="AD65" s="81">
        <v>13</v>
      </c>
      <c r="AE65" s="76"/>
      <c r="AF65" s="76"/>
      <c r="AG65" s="76"/>
      <c r="AH65" s="76"/>
      <c r="AI65" s="76"/>
      <c r="AJ65" s="76"/>
      <c r="AK65" s="76">
        <f t="shared" si="17"/>
        <v>50.343799999999987</v>
      </c>
      <c r="AL65" s="76">
        <f t="shared" si="18"/>
        <v>56.47399999999999</v>
      </c>
      <c r="AM65" s="76"/>
      <c r="AN65" s="76"/>
      <c r="AO65" s="76"/>
      <c r="AP65" s="76"/>
    </row>
    <row r="66" spans="1:42" ht="15">
      <c r="A66" s="117"/>
      <c r="B66" s="81">
        <v>14</v>
      </c>
      <c r="C66" s="76"/>
      <c r="D66" s="76"/>
      <c r="E66" s="76"/>
      <c r="F66" s="76"/>
      <c r="G66" s="76"/>
      <c r="H66" s="76">
        <f t="shared" ref="H66:H76" si="20">T26+AF26+AR26+BD26</f>
        <v>59.057299999999998</v>
      </c>
      <c r="I66" s="76">
        <f t="shared" si="19"/>
        <v>250.98509999999999</v>
      </c>
      <c r="J66" s="76">
        <f t="shared" si="15"/>
        <v>194.61949999999999</v>
      </c>
      <c r="K66" s="76"/>
      <c r="L66" s="76"/>
      <c r="M66" s="76"/>
      <c r="N66" s="79"/>
      <c r="O66" s="118"/>
      <c r="P66" s="116">
        <v>14</v>
      </c>
      <c r="Q66" s="77"/>
      <c r="R66" s="77"/>
      <c r="S66" s="77"/>
      <c r="T66" s="78"/>
      <c r="U66" s="78"/>
      <c r="V66" s="78">
        <f t="shared" ref="V66:X83" si="21">CF26</f>
        <v>84.3</v>
      </c>
      <c r="W66" s="78">
        <f t="shared" si="16"/>
        <v>348</v>
      </c>
      <c r="X66" s="78">
        <f t="shared" si="16"/>
        <v>376</v>
      </c>
      <c r="Y66" s="78"/>
      <c r="Z66" s="78"/>
      <c r="AA66" s="78"/>
      <c r="AB66" s="78"/>
      <c r="AC66" s="119"/>
      <c r="AD66" s="81">
        <v>14</v>
      </c>
      <c r="AE66" s="76"/>
      <c r="AF66" s="76"/>
      <c r="AG66" s="76"/>
      <c r="AH66" s="76"/>
      <c r="AI66" s="76"/>
      <c r="AJ66" s="76">
        <f t="shared" ref="AJ66:AJ76" si="22">BR26-CF26</f>
        <v>22.301299999999998</v>
      </c>
      <c r="AK66" s="76">
        <f t="shared" si="17"/>
        <v>50.550000000000011</v>
      </c>
      <c r="AL66" s="76">
        <f t="shared" si="18"/>
        <v>56.00630000000001</v>
      </c>
      <c r="AM66" s="76"/>
      <c r="AN66" s="76"/>
      <c r="AO66" s="76"/>
      <c r="AP66" s="76"/>
    </row>
    <row r="67" spans="1:42" ht="15">
      <c r="A67" s="117"/>
      <c r="B67" s="81">
        <v>15</v>
      </c>
      <c r="C67" s="76"/>
      <c r="D67" s="76"/>
      <c r="E67" s="76"/>
      <c r="F67" s="76"/>
      <c r="G67" s="76"/>
      <c r="H67" s="76">
        <f t="shared" si="20"/>
        <v>78.161299999999997</v>
      </c>
      <c r="I67" s="76">
        <f t="shared" si="19"/>
        <v>253.3107</v>
      </c>
      <c r="J67" s="76">
        <f t="shared" si="15"/>
        <v>196.18540000000002</v>
      </c>
      <c r="K67" s="76"/>
      <c r="L67" s="76"/>
      <c r="M67" s="76"/>
      <c r="N67" s="79"/>
      <c r="O67" s="118"/>
      <c r="P67" s="116">
        <v>15</v>
      </c>
      <c r="Q67" s="77"/>
      <c r="R67" s="77"/>
      <c r="S67" s="77"/>
      <c r="T67" s="78"/>
      <c r="U67" s="78"/>
      <c r="V67" s="78">
        <f t="shared" si="21"/>
        <v>100</v>
      </c>
      <c r="W67" s="78">
        <f t="shared" si="16"/>
        <v>351</v>
      </c>
      <c r="X67" s="78">
        <f t="shared" si="16"/>
        <v>380</v>
      </c>
      <c r="Y67" s="78"/>
      <c r="Z67" s="78"/>
      <c r="AA67" s="78"/>
      <c r="AB67" s="78"/>
      <c r="AC67" s="119"/>
      <c r="AD67" s="81">
        <v>15</v>
      </c>
      <c r="AE67" s="76"/>
      <c r="AF67" s="76"/>
      <c r="AG67" s="76"/>
      <c r="AH67" s="76"/>
      <c r="AI67" s="76"/>
      <c r="AJ67" s="76">
        <f t="shared" si="22"/>
        <v>39.697800000000001</v>
      </c>
      <c r="AK67" s="76">
        <f t="shared" si="17"/>
        <v>62.982300000000009</v>
      </c>
      <c r="AL67" s="76">
        <f t="shared" si="18"/>
        <v>51.511399999999981</v>
      </c>
      <c r="AM67" s="76"/>
      <c r="AN67" s="76"/>
      <c r="AO67" s="76"/>
      <c r="AP67" s="76"/>
    </row>
    <row r="68" spans="1:42" ht="15">
      <c r="A68" s="117"/>
      <c r="B68" s="81">
        <v>16</v>
      </c>
      <c r="C68" s="76"/>
      <c r="D68" s="76"/>
      <c r="E68" s="76"/>
      <c r="F68" s="76"/>
      <c r="G68" s="76"/>
      <c r="H68" s="76">
        <f t="shared" si="20"/>
        <v>78.1648</v>
      </c>
      <c r="I68" s="76">
        <f t="shared" si="19"/>
        <v>235.47800000000001</v>
      </c>
      <c r="J68" s="76">
        <f t="shared" si="15"/>
        <v>206.24539999999999</v>
      </c>
      <c r="K68" s="76"/>
      <c r="L68" s="76"/>
      <c r="M68" s="76"/>
      <c r="N68" s="79"/>
      <c r="O68" s="118"/>
      <c r="P68" s="116">
        <v>16</v>
      </c>
      <c r="Q68" s="78"/>
      <c r="R68" s="77"/>
      <c r="S68" s="77"/>
      <c r="T68" s="78"/>
      <c r="U68" s="78"/>
      <c r="V68" s="78">
        <f t="shared" si="21"/>
        <v>152</v>
      </c>
      <c r="W68" s="78">
        <f t="shared" si="16"/>
        <v>356</v>
      </c>
      <c r="X68" s="78">
        <f t="shared" si="16"/>
        <v>373</v>
      </c>
      <c r="Y68" s="78"/>
      <c r="Z68" s="78"/>
      <c r="AA68" s="78"/>
      <c r="AB68" s="78"/>
      <c r="AC68" s="119"/>
      <c r="AD68" s="81">
        <v>16</v>
      </c>
      <c r="AE68" s="76"/>
      <c r="AF68" s="76"/>
      <c r="AG68" s="76"/>
      <c r="AH68" s="76"/>
      <c r="AI68" s="76"/>
      <c r="AJ68" s="76">
        <f t="shared" si="22"/>
        <v>39.363400000000013</v>
      </c>
      <c r="AK68" s="76">
        <f t="shared" si="17"/>
        <v>65.759400000000028</v>
      </c>
      <c r="AL68" s="76">
        <f t="shared" si="18"/>
        <v>48.542700000000025</v>
      </c>
      <c r="AM68" s="76"/>
      <c r="AN68" s="76"/>
      <c r="AO68" s="76"/>
      <c r="AP68" s="76"/>
    </row>
    <row r="69" spans="1:42" ht="15">
      <c r="A69" s="117"/>
      <c r="B69" s="81">
        <v>17</v>
      </c>
      <c r="C69" s="76"/>
      <c r="D69" s="76"/>
      <c r="E69" s="76"/>
      <c r="F69" s="76"/>
      <c r="G69" s="76"/>
      <c r="H69" s="76">
        <f t="shared" si="20"/>
        <v>91.198599999999999</v>
      </c>
      <c r="I69" s="76">
        <f t="shared" ref="H69:J83" si="23">U29+AG29+AS29+BE29</f>
        <v>205.13220000000001</v>
      </c>
      <c r="J69" s="76">
        <f t="shared" si="23"/>
        <v>222.97390000000001</v>
      </c>
      <c r="K69" s="76"/>
      <c r="L69" s="76"/>
      <c r="M69" s="76"/>
      <c r="N69" s="79"/>
      <c r="O69" s="118"/>
      <c r="P69" s="116">
        <v>17</v>
      </c>
      <c r="Q69" s="78"/>
      <c r="R69" s="77"/>
      <c r="S69" s="77"/>
      <c r="T69" s="78"/>
      <c r="U69" s="78"/>
      <c r="V69" s="78">
        <f t="shared" si="21"/>
        <v>197</v>
      </c>
      <c r="W69" s="78">
        <f t="shared" si="16"/>
        <v>385</v>
      </c>
      <c r="X69" s="78">
        <f t="shared" si="16"/>
        <v>351</v>
      </c>
      <c r="Y69" s="78"/>
      <c r="Z69" s="78"/>
      <c r="AA69" s="78"/>
      <c r="AB69" s="78"/>
      <c r="AC69" s="119"/>
      <c r="AD69" s="81">
        <v>17</v>
      </c>
      <c r="AE69" s="76"/>
      <c r="AF69" s="76"/>
      <c r="AG69" s="76"/>
      <c r="AH69" s="76"/>
      <c r="AI69" s="76"/>
      <c r="AJ69" s="76">
        <f t="shared" si="22"/>
        <v>50.19919999999999</v>
      </c>
      <c r="AK69" s="76">
        <f t="shared" si="17"/>
        <v>60.522899999999993</v>
      </c>
      <c r="AL69" s="76">
        <f t="shared" si="18"/>
        <v>59.03649999999999</v>
      </c>
      <c r="AM69" s="76"/>
      <c r="AN69" s="76"/>
      <c r="AO69" s="76"/>
      <c r="AP69" s="76"/>
    </row>
    <row r="70" spans="1:42" ht="15">
      <c r="A70" s="117"/>
      <c r="B70" s="81">
        <v>18</v>
      </c>
      <c r="C70" s="76"/>
      <c r="D70" s="76"/>
      <c r="E70" s="76"/>
      <c r="F70" s="76"/>
      <c r="G70" s="76"/>
      <c r="H70" s="76">
        <f t="shared" si="20"/>
        <v>93.299299999999988</v>
      </c>
      <c r="I70" s="76">
        <f t="shared" si="23"/>
        <v>167.1815</v>
      </c>
      <c r="J70" s="76">
        <f t="shared" si="23"/>
        <v>239.7201</v>
      </c>
      <c r="K70" s="76"/>
      <c r="L70" s="76"/>
      <c r="M70" s="76"/>
      <c r="N70" s="79"/>
      <c r="O70" s="118"/>
      <c r="P70" s="116">
        <v>18</v>
      </c>
      <c r="Q70" s="78"/>
      <c r="R70" s="77"/>
      <c r="S70" s="77"/>
      <c r="T70" s="78"/>
      <c r="U70" s="78"/>
      <c r="V70" s="78">
        <f t="shared" si="21"/>
        <v>208</v>
      </c>
      <c r="W70" s="78">
        <f t="shared" si="16"/>
        <v>401</v>
      </c>
      <c r="X70" s="78">
        <f t="shared" si="16"/>
        <v>344</v>
      </c>
      <c r="Y70" s="78"/>
      <c r="Z70" s="78"/>
      <c r="AA70" s="78"/>
      <c r="AB70" s="78"/>
      <c r="AC70" s="119"/>
      <c r="AD70" s="81">
        <v>18</v>
      </c>
      <c r="AE70" s="76"/>
      <c r="AF70" s="76"/>
      <c r="AG70" s="76"/>
      <c r="AH70" s="76"/>
      <c r="AI70" s="76"/>
      <c r="AJ70" s="76">
        <f t="shared" si="22"/>
        <v>47.483900000000006</v>
      </c>
      <c r="AK70" s="76">
        <f t="shared" si="17"/>
        <v>62.394799999999975</v>
      </c>
      <c r="AL70" s="76">
        <f t="shared" si="18"/>
        <v>63.006199999999978</v>
      </c>
      <c r="AM70" s="76"/>
      <c r="AN70" s="76"/>
      <c r="AO70" s="76"/>
      <c r="AP70" s="76"/>
    </row>
    <row r="71" spans="1:42" ht="15">
      <c r="A71" s="117"/>
      <c r="B71" s="81">
        <v>19</v>
      </c>
      <c r="C71" s="76"/>
      <c r="D71" s="76"/>
      <c r="E71" s="76"/>
      <c r="F71" s="76"/>
      <c r="G71" s="76"/>
      <c r="H71" s="76">
        <f t="shared" si="20"/>
        <v>89.054400000000001</v>
      </c>
      <c r="I71" s="76">
        <f t="shared" si="23"/>
        <v>122.9799</v>
      </c>
      <c r="J71" s="76">
        <f t="shared" si="23"/>
        <v>237.5385</v>
      </c>
      <c r="K71" s="76"/>
      <c r="L71" s="76"/>
      <c r="M71" s="76"/>
      <c r="N71" s="79"/>
      <c r="O71" s="118"/>
      <c r="P71" s="116">
        <v>19</v>
      </c>
      <c r="Q71" s="78"/>
      <c r="R71" s="77"/>
      <c r="S71" s="77"/>
      <c r="T71" s="78"/>
      <c r="U71" s="78"/>
      <c r="V71" s="78">
        <f t="shared" si="21"/>
        <v>213</v>
      </c>
      <c r="W71" s="78">
        <f t="shared" si="16"/>
        <v>431</v>
      </c>
      <c r="X71" s="78">
        <f t="shared" si="16"/>
        <v>341</v>
      </c>
      <c r="Y71" s="78"/>
      <c r="Z71" s="78"/>
      <c r="AA71" s="78"/>
      <c r="AB71" s="78"/>
      <c r="AC71" s="119"/>
      <c r="AD71" s="81">
        <v>19</v>
      </c>
      <c r="AE71" s="76"/>
      <c r="AF71" s="76"/>
      <c r="AG71" s="76"/>
      <c r="AH71" s="76"/>
      <c r="AI71" s="76"/>
      <c r="AJ71" s="76">
        <f t="shared" si="22"/>
        <v>40.287800000000004</v>
      </c>
      <c r="AK71" s="76">
        <f t="shared" si="17"/>
        <v>57.105200000000025</v>
      </c>
      <c r="AL71" s="76">
        <f t="shared" si="18"/>
        <v>46.40100000000001</v>
      </c>
      <c r="AM71" s="76"/>
      <c r="AN71" s="76"/>
      <c r="AO71" s="76"/>
      <c r="AP71" s="76"/>
    </row>
    <row r="72" spans="1:42" ht="15">
      <c r="A72" s="117"/>
      <c r="B72" s="81">
        <v>20</v>
      </c>
      <c r="C72" s="76"/>
      <c r="D72" s="76"/>
      <c r="E72" s="76"/>
      <c r="F72" s="76"/>
      <c r="G72" s="76"/>
      <c r="H72" s="76">
        <f t="shared" si="20"/>
        <v>80.8977</v>
      </c>
      <c r="I72" s="76">
        <f t="shared" si="23"/>
        <v>106.80029999999999</v>
      </c>
      <c r="J72" s="76">
        <f t="shared" si="23"/>
        <v>217.90879999999999</v>
      </c>
      <c r="K72" s="76"/>
      <c r="L72" s="76"/>
      <c r="M72" s="76"/>
      <c r="N72" s="79"/>
      <c r="O72" s="118"/>
      <c r="P72" s="116">
        <v>20</v>
      </c>
      <c r="Q72" s="78"/>
      <c r="R72" s="77"/>
      <c r="S72" s="77"/>
      <c r="T72" s="78"/>
      <c r="U72" s="78"/>
      <c r="V72" s="78">
        <f t="shared" si="21"/>
        <v>215</v>
      </c>
      <c r="W72" s="78">
        <f t="shared" si="16"/>
        <v>430</v>
      </c>
      <c r="X72" s="78">
        <f t="shared" si="16"/>
        <v>253</v>
      </c>
      <c r="Y72" s="78"/>
      <c r="Z72" s="78"/>
      <c r="AA72" s="78"/>
      <c r="AB72" s="78"/>
      <c r="AC72" s="119"/>
      <c r="AD72" s="81">
        <v>20</v>
      </c>
      <c r="AE72" s="76"/>
      <c r="AF72" s="76"/>
      <c r="AG72" s="76"/>
      <c r="AH72" s="76"/>
      <c r="AI72" s="76"/>
      <c r="AJ72" s="76">
        <f t="shared" si="22"/>
        <v>38.822000000000003</v>
      </c>
      <c r="AK72" s="76">
        <f t="shared" si="17"/>
        <v>44.96350000000001</v>
      </c>
      <c r="AL72" s="76">
        <f t="shared" si="18"/>
        <v>52.55619999999999</v>
      </c>
      <c r="AM72" s="76"/>
      <c r="AN72" s="76"/>
      <c r="AO72" s="76"/>
      <c r="AP72" s="76"/>
    </row>
    <row r="73" spans="1:42" ht="15">
      <c r="A73" s="117"/>
      <c r="B73" s="81">
        <v>21</v>
      </c>
      <c r="C73" s="76"/>
      <c r="D73" s="76"/>
      <c r="E73" s="76"/>
      <c r="F73" s="76"/>
      <c r="G73" s="76"/>
      <c r="H73" s="76">
        <f t="shared" si="20"/>
        <v>175.6114</v>
      </c>
      <c r="I73" s="76">
        <f t="shared" si="23"/>
        <v>130.43110000000001</v>
      </c>
      <c r="J73" s="76">
        <f t="shared" si="23"/>
        <v>203.34959999999998</v>
      </c>
      <c r="K73" s="76"/>
      <c r="L73" s="76"/>
      <c r="M73" s="76"/>
      <c r="N73" s="79"/>
      <c r="O73" s="118"/>
      <c r="P73" s="116">
        <v>21</v>
      </c>
      <c r="Q73" s="78"/>
      <c r="R73" s="77"/>
      <c r="S73" s="77"/>
      <c r="T73" s="78"/>
      <c r="U73" s="78"/>
      <c r="V73" s="78">
        <f t="shared" si="21"/>
        <v>241</v>
      </c>
      <c r="W73" s="78">
        <f t="shared" si="16"/>
        <v>384</v>
      </c>
      <c r="X73" s="78">
        <f t="shared" si="16"/>
        <v>245</v>
      </c>
      <c r="Y73" s="78"/>
      <c r="Z73" s="78"/>
      <c r="AA73" s="78"/>
      <c r="AB73" s="78"/>
      <c r="AC73" s="119"/>
      <c r="AD73" s="81">
        <v>21</v>
      </c>
      <c r="AE73" s="76"/>
      <c r="AF73" s="76"/>
      <c r="AG73" s="76"/>
      <c r="AH73" s="76"/>
      <c r="AI73" s="76"/>
      <c r="AJ73" s="76">
        <f t="shared" si="22"/>
        <v>41.65379999999999</v>
      </c>
      <c r="AK73" s="76">
        <f t="shared" si="17"/>
        <v>58.666699999999992</v>
      </c>
      <c r="AL73" s="76">
        <f t="shared" si="18"/>
        <v>45.668499999999995</v>
      </c>
      <c r="AM73" s="76"/>
      <c r="AN73" s="76"/>
      <c r="AO73" s="76"/>
      <c r="AP73" s="76"/>
    </row>
    <row r="74" spans="1:42" ht="15">
      <c r="A74" s="117"/>
      <c r="B74" s="81">
        <v>22</v>
      </c>
      <c r="C74" s="76"/>
      <c r="D74" s="76"/>
      <c r="E74" s="76"/>
      <c r="F74" s="76"/>
      <c r="G74" s="76"/>
      <c r="H74" s="76">
        <f t="shared" si="20"/>
        <v>216.3535</v>
      </c>
      <c r="I74" s="76">
        <f t="shared" si="23"/>
        <v>171.49099999999999</v>
      </c>
      <c r="J74" s="76">
        <f t="shared" si="23"/>
        <v>216.2627</v>
      </c>
      <c r="K74" s="76"/>
      <c r="L74" s="76"/>
      <c r="M74" s="76"/>
      <c r="N74" s="79"/>
      <c r="O74" s="118"/>
      <c r="P74" s="116">
        <v>22</v>
      </c>
      <c r="Q74" s="78"/>
      <c r="R74" s="77"/>
      <c r="S74" s="77"/>
      <c r="T74" s="78"/>
      <c r="U74" s="78"/>
      <c r="V74" s="78">
        <f t="shared" si="21"/>
        <v>252</v>
      </c>
      <c r="W74" s="78">
        <f t="shared" si="16"/>
        <v>371</v>
      </c>
      <c r="X74" s="78">
        <f t="shared" si="16"/>
        <v>238</v>
      </c>
      <c r="Y74" s="78"/>
      <c r="Z74" s="78"/>
      <c r="AA74" s="78"/>
      <c r="AB74" s="78"/>
      <c r="AC74" s="119"/>
      <c r="AD74" s="81">
        <v>22</v>
      </c>
      <c r="AE74" s="76"/>
      <c r="AF74" s="76"/>
      <c r="AG74" s="76"/>
      <c r="AH74" s="76"/>
      <c r="AI74" s="76"/>
      <c r="AJ74" s="76">
        <f t="shared" si="22"/>
        <v>40.097300000000018</v>
      </c>
      <c r="AK74" s="76">
        <f t="shared" si="17"/>
        <v>47.159400000000005</v>
      </c>
      <c r="AL74" s="76">
        <f t="shared" si="18"/>
        <v>51.929100000000005</v>
      </c>
      <c r="AM74" s="76"/>
      <c r="AN74" s="76"/>
      <c r="AO74" s="76"/>
      <c r="AP74" s="76"/>
    </row>
    <row r="75" spans="1:42" ht="15">
      <c r="A75" s="117"/>
      <c r="B75" s="81">
        <v>23</v>
      </c>
      <c r="C75" s="76"/>
      <c r="D75" s="76"/>
      <c r="E75" s="76"/>
      <c r="F75" s="76"/>
      <c r="G75" s="76"/>
      <c r="H75" s="76">
        <f t="shared" si="20"/>
        <v>224.08630000000002</v>
      </c>
      <c r="I75" s="76">
        <f t="shared" si="23"/>
        <v>204.31330000000003</v>
      </c>
      <c r="J75" s="76">
        <f t="shared" si="23"/>
        <v>151.7877</v>
      </c>
      <c r="K75" s="76"/>
      <c r="L75" s="76"/>
      <c r="M75" s="76"/>
      <c r="N75" s="79"/>
      <c r="O75" s="118"/>
      <c r="P75" s="116">
        <v>23</v>
      </c>
      <c r="Q75" s="78"/>
      <c r="R75" s="77"/>
      <c r="S75" s="77"/>
      <c r="T75" s="78"/>
      <c r="U75" s="78"/>
      <c r="V75" s="78">
        <f t="shared" si="21"/>
        <v>254</v>
      </c>
      <c r="W75" s="78">
        <f t="shared" si="16"/>
        <v>355</v>
      </c>
      <c r="X75" s="78">
        <f t="shared" si="16"/>
        <v>335</v>
      </c>
      <c r="Y75" s="78"/>
      <c r="Z75" s="78"/>
      <c r="AA75" s="78"/>
      <c r="AB75" s="78"/>
      <c r="AC75" s="119"/>
      <c r="AD75" s="81">
        <v>23</v>
      </c>
      <c r="AE75" s="76"/>
      <c r="AF75" s="76"/>
      <c r="AG75" s="76"/>
      <c r="AH75" s="76"/>
      <c r="AI75" s="76"/>
      <c r="AJ75" s="76">
        <f t="shared" si="22"/>
        <v>38.873100000000022</v>
      </c>
      <c r="AK75" s="76">
        <f t="shared" si="17"/>
        <v>54.942700000000002</v>
      </c>
      <c r="AL75" s="76">
        <f t="shared" si="18"/>
        <v>92.279299999999978</v>
      </c>
      <c r="AM75" s="76"/>
      <c r="AN75" s="76"/>
      <c r="AO75" s="76"/>
      <c r="AP75" s="76"/>
    </row>
    <row r="76" spans="1:42" ht="15">
      <c r="A76" s="117"/>
      <c r="B76" s="81">
        <v>24</v>
      </c>
      <c r="C76" s="76"/>
      <c r="D76" s="76"/>
      <c r="E76" s="76"/>
      <c r="F76" s="76"/>
      <c r="G76" s="76"/>
      <c r="H76" s="76">
        <f t="shared" si="20"/>
        <v>236.78309999999999</v>
      </c>
      <c r="I76" s="76">
        <f t="shared" si="23"/>
        <v>218.05950000000001</v>
      </c>
      <c r="J76" s="76">
        <f t="shared" si="23"/>
        <v>66.062100000000001</v>
      </c>
      <c r="K76" s="76"/>
      <c r="L76" s="76"/>
      <c r="M76" s="76"/>
      <c r="N76" s="79"/>
      <c r="O76" s="118"/>
      <c r="P76" s="116">
        <v>24</v>
      </c>
      <c r="Q76" s="78"/>
      <c r="R76" s="77"/>
      <c r="S76" s="77"/>
      <c r="T76" s="78"/>
      <c r="U76" s="78"/>
      <c r="V76" s="78">
        <f t="shared" si="21"/>
        <v>254</v>
      </c>
      <c r="W76" s="78">
        <f t="shared" si="16"/>
        <v>331</v>
      </c>
      <c r="X76" s="78">
        <f t="shared" si="16"/>
        <v>432</v>
      </c>
      <c r="Y76" s="78"/>
      <c r="Z76" s="78"/>
      <c r="AA76" s="78"/>
      <c r="AB76" s="78"/>
      <c r="AC76" s="119"/>
      <c r="AD76" s="81">
        <v>24</v>
      </c>
      <c r="AE76" s="76"/>
      <c r="AF76" s="76"/>
      <c r="AG76" s="76"/>
      <c r="AH76" s="76"/>
      <c r="AI76" s="76"/>
      <c r="AJ76" s="76">
        <f t="shared" si="22"/>
        <v>41.225300000000004</v>
      </c>
      <c r="AK76" s="76">
        <f t="shared" si="17"/>
        <v>68.600000000000023</v>
      </c>
      <c r="AL76" s="76">
        <f t="shared" si="18"/>
        <v>36.834400000000016</v>
      </c>
      <c r="AM76" s="76"/>
      <c r="AN76" s="76"/>
      <c r="AO76" s="76"/>
      <c r="AP76" s="76"/>
    </row>
    <row r="77" spans="1:42" ht="15">
      <c r="A77" s="117"/>
      <c r="B77" s="81">
        <v>25</v>
      </c>
      <c r="C77" s="76"/>
      <c r="D77" s="76"/>
      <c r="E77" s="76"/>
      <c r="F77" s="76"/>
      <c r="G77" s="76"/>
      <c r="H77" s="76">
        <f t="shared" si="23"/>
        <v>242.21339999999998</v>
      </c>
      <c r="I77" s="76">
        <f t="shared" si="23"/>
        <v>160.22450000000001</v>
      </c>
      <c r="J77" s="76">
        <f t="shared" si="23"/>
        <v>36.342700000000001</v>
      </c>
      <c r="K77" s="76"/>
      <c r="L77" s="76"/>
      <c r="M77" s="76"/>
      <c r="N77" s="79"/>
      <c r="O77" s="118"/>
      <c r="P77" s="116">
        <v>25</v>
      </c>
      <c r="Q77" s="78"/>
      <c r="R77" s="77"/>
      <c r="S77" s="77"/>
      <c r="T77" s="78"/>
      <c r="U77" s="78"/>
      <c r="V77" s="78">
        <f t="shared" si="21"/>
        <v>255</v>
      </c>
      <c r="W77" s="78">
        <f t="shared" si="16"/>
        <v>392</v>
      </c>
      <c r="X77" s="78">
        <f t="shared" si="16"/>
        <v>395</v>
      </c>
      <c r="Y77" s="78"/>
      <c r="Z77" s="78"/>
      <c r="AA77" s="78"/>
      <c r="AB77" s="78"/>
      <c r="AC77" s="119"/>
      <c r="AD77" s="81">
        <v>25</v>
      </c>
      <c r="AE77" s="76"/>
      <c r="AF77" s="76"/>
      <c r="AG77" s="76"/>
      <c r="AH77" s="76"/>
      <c r="AI77" s="76"/>
      <c r="AJ77" s="76">
        <f t="shared" ref="AJ77:AJ82" si="24">BR37-CF37</f>
        <v>40.177300000000002</v>
      </c>
      <c r="AK77" s="76">
        <f t="shared" si="17"/>
        <v>84.995799999999974</v>
      </c>
      <c r="AL77" s="76">
        <f t="shared" si="18"/>
        <v>52.447900000000004</v>
      </c>
      <c r="AM77" s="76"/>
      <c r="AN77" s="76"/>
      <c r="AO77" s="76"/>
      <c r="AP77" s="76"/>
    </row>
    <row r="78" spans="1:42" ht="15">
      <c r="A78" s="117"/>
      <c r="B78" s="81">
        <v>26</v>
      </c>
      <c r="C78" s="76"/>
      <c r="D78" s="76"/>
      <c r="E78" s="76"/>
      <c r="F78" s="76"/>
      <c r="G78" s="76"/>
      <c r="H78" s="76">
        <f t="shared" si="23"/>
        <v>226.64290000000003</v>
      </c>
      <c r="I78" s="76">
        <f t="shared" si="23"/>
        <v>75.546300000000002</v>
      </c>
      <c r="J78" s="76">
        <f t="shared" si="23"/>
        <v>34.848999999999997</v>
      </c>
      <c r="K78" s="76"/>
      <c r="L78" s="76"/>
      <c r="M78" s="76"/>
      <c r="N78" s="79"/>
      <c r="O78" s="118"/>
      <c r="P78" s="116">
        <v>26</v>
      </c>
      <c r="Q78" s="78"/>
      <c r="R78" s="77"/>
      <c r="S78" s="77"/>
      <c r="T78" s="78"/>
      <c r="U78" s="78"/>
      <c r="V78" s="78">
        <f t="shared" si="21"/>
        <v>244</v>
      </c>
      <c r="W78" s="78">
        <f t="shared" si="16"/>
        <v>444</v>
      </c>
      <c r="X78" s="78">
        <f t="shared" si="16"/>
        <v>370</v>
      </c>
      <c r="Y78" s="78"/>
      <c r="Z78" s="78"/>
      <c r="AA78" s="78"/>
      <c r="AB78" s="78"/>
      <c r="AC78" s="119"/>
      <c r="AD78" s="81">
        <v>26</v>
      </c>
      <c r="AE78" s="76"/>
      <c r="AF78" s="76"/>
      <c r="AG78" s="76"/>
      <c r="AH78" s="76"/>
      <c r="AI78" s="76"/>
      <c r="AJ78" s="76">
        <f t="shared" si="24"/>
        <v>31.657300000000021</v>
      </c>
      <c r="AK78" s="76">
        <f t="shared" si="17"/>
        <v>79.868799999999965</v>
      </c>
      <c r="AL78" s="76">
        <f t="shared" si="18"/>
        <v>34.319799999999987</v>
      </c>
      <c r="AM78" s="76"/>
      <c r="AN78" s="76"/>
      <c r="AO78" s="76"/>
      <c r="AP78" s="76"/>
    </row>
    <row r="79" spans="1:42" ht="15">
      <c r="A79" s="117"/>
      <c r="B79" s="81">
        <v>27</v>
      </c>
      <c r="C79" s="76"/>
      <c r="D79" s="76"/>
      <c r="E79" s="76"/>
      <c r="F79" s="76"/>
      <c r="G79" s="76"/>
      <c r="H79" s="76">
        <f t="shared" si="23"/>
        <v>226.52600000000001</v>
      </c>
      <c r="I79" s="76">
        <f t="shared" si="23"/>
        <v>69.518299999999996</v>
      </c>
      <c r="J79" s="76">
        <f t="shared" si="23"/>
        <v>40.906199999999998</v>
      </c>
      <c r="K79" s="76"/>
      <c r="L79" s="76"/>
      <c r="M79" s="76"/>
      <c r="N79" s="79"/>
      <c r="O79" s="118"/>
      <c r="P79" s="116">
        <v>27</v>
      </c>
      <c r="Q79" s="78"/>
      <c r="R79" s="77"/>
      <c r="S79" s="77"/>
      <c r="T79" s="78"/>
      <c r="U79" s="78"/>
      <c r="V79" s="78">
        <f t="shared" si="21"/>
        <v>226</v>
      </c>
      <c r="W79" s="78">
        <f t="shared" si="16"/>
        <v>389</v>
      </c>
      <c r="X79" s="78">
        <f t="shared" si="16"/>
        <v>280</v>
      </c>
      <c r="Y79" s="78"/>
      <c r="Z79" s="78"/>
      <c r="AA79" s="78"/>
      <c r="AB79" s="78"/>
      <c r="AC79" s="119"/>
      <c r="AD79" s="81">
        <v>27</v>
      </c>
      <c r="AE79" s="76"/>
      <c r="AF79" s="76"/>
      <c r="AG79" s="76"/>
      <c r="AH79" s="76"/>
      <c r="AI79" s="76"/>
      <c r="AJ79" s="76">
        <f t="shared" si="24"/>
        <v>36.103799999999978</v>
      </c>
      <c r="AK79" s="76">
        <f t="shared" si="17"/>
        <v>35.315600000000018</v>
      </c>
      <c r="AL79" s="76">
        <f t="shared" si="18"/>
        <v>23.586299999999994</v>
      </c>
      <c r="AM79" s="76"/>
      <c r="AN79" s="76"/>
      <c r="AO79" s="76"/>
      <c r="AP79" s="76"/>
    </row>
    <row r="80" spans="1:42" ht="15">
      <c r="A80" s="117"/>
      <c r="B80" s="81">
        <v>28</v>
      </c>
      <c r="C80" s="76"/>
      <c r="D80" s="76"/>
      <c r="E80" s="76"/>
      <c r="F80" s="76"/>
      <c r="G80" s="76"/>
      <c r="H80" s="76">
        <f t="shared" si="23"/>
        <v>234.17180000000002</v>
      </c>
      <c r="I80" s="76">
        <f t="shared" si="23"/>
        <v>105.93639999999999</v>
      </c>
      <c r="J80" s="76">
        <f t="shared" si="23"/>
        <v>44.379199999999997</v>
      </c>
      <c r="K80" s="76"/>
      <c r="L80" s="76"/>
      <c r="M80" s="76"/>
      <c r="N80" s="79"/>
      <c r="O80" s="118"/>
      <c r="P80" s="116">
        <v>28</v>
      </c>
      <c r="Q80" s="78"/>
      <c r="R80" s="77"/>
      <c r="S80" s="77"/>
      <c r="T80" s="78"/>
      <c r="U80" s="78"/>
      <c r="V80" s="78">
        <f t="shared" si="21"/>
        <v>206</v>
      </c>
      <c r="W80" s="78">
        <f t="shared" si="16"/>
        <v>303</v>
      </c>
      <c r="X80" s="78">
        <f t="shared" si="16"/>
        <v>227</v>
      </c>
      <c r="Y80" s="78"/>
      <c r="Z80" s="78"/>
      <c r="AA80" s="78"/>
      <c r="AB80" s="78"/>
      <c r="AC80" s="119"/>
      <c r="AD80" s="81">
        <v>28</v>
      </c>
      <c r="AE80" s="76"/>
      <c r="AF80" s="76"/>
      <c r="AG80" s="76"/>
      <c r="AH80" s="76"/>
      <c r="AI80" s="76"/>
      <c r="AJ80" s="76">
        <f t="shared" si="24"/>
        <v>55.66719999999998</v>
      </c>
      <c r="AK80" s="76">
        <f t="shared" si="17"/>
        <v>26.243800000000022</v>
      </c>
      <c r="AL80" s="76">
        <f t="shared" si="18"/>
        <v>37.106800000000021</v>
      </c>
      <c r="AM80" s="76"/>
      <c r="AN80" s="76"/>
      <c r="AO80" s="76"/>
      <c r="AP80" s="76"/>
    </row>
    <row r="81" spans="1:42" ht="15">
      <c r="A81" s="117"/>
      <c r="B81" s="81">
        <v>29</v>
      </c>
      <c r="C81" s="76"/>
      <c r="D81" s="76"/>
      <c r="E81" s="76"/>
      <c r="F81" s="76"/>
      <c r="G81" s="76"/>
      <c r="H81" s="76">
        <f t="shared" si="23"/>
        <v>237.99100000000001</v>
      </c>
      <c r="I81" s="76">
        <f t="shared" si="23"/>
        <v>146.9991</v>
      </c>
      <c r="J81" s="76">
        <f t="shared" si="23"/>
        <v>47.879300000000001</v>
      </c>
      <c r="K81" s="76"/>
      <c r="L81" s="76"/>
      <c r="M81" s="76"/>
      <c r="N81" s="79"/>
      <c r="O81" s="118"/>
      <c r="P81" s="116">
        <v>29</v>
      </c>
      <c r="Q81" s="78"/>
      <c r="R81" s="77"/>
      <c r="S81" s="77"/>
      <c r="T81" s="78"/>
      <c r="U81" s="78"/>
      <c r="V81" s="78">
        <f t="shared" si="21"/>
        <v>220</v>
      </c>
      <c r="W81" s="78">
        <f t="shared" si="16"/>
        <v>253</v>
      </c>
      <c r="X81" s="78">
        <f t="shared" si="16"/>
        <v>216</v>
      </c>
      <c r="Y81" s="78"/>
      <c r="Z81" s="78"/>
      <c r="AA81" s="78"/>
      <c r="AB81" s="78"/>
      <c r="AC81" s="119"/>
      <c r="AD81" s="81">
        <v>29</v>
      </c>
      <c r="AE81" s="76"/>
      <c r="AF81" s="76"/>
      <c r="AG81" s="76"/>
      <c r="AH81" s="76"/>
      <c r="AI81" s="76"/>
      <c r="AJ81" s="76">
        <f t="shared" si="24"/>
        <v>45.300599999999974</v>
      </c>
      <c r="AK81" s="76">
        <f t="shared" si="17"/>
        <v>38.862500000000011</v>
      </c>
      <c r="AL81" s="76">
        <f t="shared" si="18"/>
        <v>57.949200000000019</v>
      </c>
      <c r="AM81" s="76"/>
      <c r="AN81" s="76"/>
      <c r="AO81" s="76"/>
      <c r="AP81" s="76"/>
    </row>
    <row r="82" spans="1:42" ht="15">
      <c r="A82" s="117"/>
      <c r="B82" s="81">
        <v>30</v>
      </c>
      <c r="C82" s="76"/>
      <c r="D82" s="80" t="s">
        <v>155</v>
      </c>
      <c r="E82" s="76"/>
      <c r="F82" s="76"/>
      <c r="G82" s="76"/>
      <c r="H82" s="76">
        <f t="shared" si="23"/>
        <v>240.5882</v>
      </c>
      <c r="I82" s="76">
        <f t="shared" si="23"/>
        <v>179.38499999999999</v>
      </c>
      <c r="J82" s="76">
        <f t="shared" si="23"/>
        <v>126.0261</v>
      </c>
      <c r="K82" s="76"/>
      <c r="L82" s="76"/>
      <c r="M82" s="76"/>
      <c r="N82" s="79"/>
      <c r="O82" s="118"/>
      <c r="P82" s="116">
        <v>30</v>
      </c>
      <c r="Q82" s="77"/>
      <c r="R82" s="77"/>
      <c r="S82" s="77"/>
      <c r="T82" s="78"/>
      <c r="U82" s="78"/>
      <c r="V82" s="78">
        <f t="shared" si="21"/>
        <v>223</v>
      </c>
      <c r="W82" s="78">
        <f t="shared" si="21"/>
        <v>240</v>
      </c>
      <c r="X82" s="78">
        <f t="shared" si="21"/>
        <v>260</v>
      </c>
      <c r="Y82" s="78"/>
      <c r="Z82" s="78"/>
      <c r="AA82" s="78"/>
      <c r="AB82" s="78"/>
      <c r="AC82" s="119"/>
      <c r="AD82" s="81">
        <v>30</v>
      </c>
      <c r="AE82" s="76"/>
      <c r="AF82" s="76"/>
      <c r="AG82" s="76"/>
      <c r="AH82" s="76"/>
      <c r="AI82" s="76"/>
      <c r="AJ82" s="76">
        <f t="shared" si="24"/>
        <v>41.333900000000028</v>
      </c>
      <c r="AK82" s="76">
        <f t="shared" si="17"/>
        <v>47.793200000000013</v>
      </c>
      <c r="AL82" s="76">
        <f t="shared" si="18"/>
        <v>44.538000000000011</v>
      </c>
      <c r="AM82" s="76"/>
      <c r="AN82" s="76"/>
      <c r="AO82" s="76"/>
      <c r="AP82" s="76"/>
    </row>
    <row r="83" spans="1:42" ht="15">
      <c r="A83" s="117"/>
      <c r="B83" s="81">
        <v>31</v>
      </c>
      <c r="C83" s="76"/>
      <c r="D83" s="80" t="s">
        <v>155</v>
      </c>
      <c r="E83" s="76"/>
      <c r="F83" s="80"/>
      <c r="G83" s="76"/>
      <c r="H83" s="80" t="s">
        <v>155</v>
      </c>
      <c r="I83" s="76">
        <f t="shared" si="23"/>
        <v>218.42699999999999</v>
      </c>
      <c r="J83" s="76"/>
      <c r="K83" s="80"/>
      <c r="L83" s="76"/>
      <c r="M83" s="80"/>
      <c r="N83" s="79"/>
      <c r="O83" s="118"/>
      <c r="P83" s="116">
        <v>31</v>
      </c>
      <c r="Q83" s="77"/>
      <c r="R83" s="77"/>
      <c r="S83" s="78"/>
      <c r="T83" s="77"/>
      <c r="U83" s="78"/>
      <c r="V83" s="78"/>
      <c r="W83" s="78">
        <f t="shared" si="21"/>
        <v>233</v>
      </c>
      <c r="X83" s="78"/>
      <c r="Y83" s="77"/>
      <c r="Z83" s="78"/>
      <c r="AA83" s="77"/>
      <c r="AB83" s="78"/>
      <c r="AC83" s="119"/>
      <c r="AD83" s="81">
        <v>31</v>
      </c>
      <c r="AE83" s="76"/>
      <c r="AF83" s="76"/>
      <c r="AG83" s="76"/>
      <c r="AH83" s="76"/>
      <c r="AI83" s="76"/>
      <c r="AJ83" s="80" t="s">
        <v>155</v>
      </c>
      <c r="AK83" s="76">
        <f t="shared" si="17"/>
        <v>37.530799999999999</v>
      </c>
      <c r="AL83" s="76"/>
      <c r="AM83" s="76"/>
      <c r="AN83" s="76"/>
      <c r="AO83" s="76"/>
      <c r="AP83" s="76"/>
    </row>
    <row r="84" spans="1:42" ht="15">
      <c r="A84" s="117" t="s">
        <v>16</v>
      </c>
      <c r="B84" s="119"/>
      <c r="C84" s="148">
        <f>SUM(C53:C83)</f>
        <v>0</v>
      </c>
      <c r="D84" s="148">
        <f t="shared" ref="D84:N84" si="25">SUM(D53:D83)</f>
        <v>0</v>
      </c>
      <c r="E84" s="124">
        <f t="shared" si="25"/>
        <v>0</v>
      </c>
      <c r="F84" s="124">
        <f t="shared" si="25"/>
        <v>0</v>
      </c>
      <c r="G84" s="124">
        <f t="shared" si="25"/>
        <v>0</v>
      </c>
      <c r="H84" s="124">
        <f t="shared" si="25"/>
        <v>2830.8010000000004</v>
      </c>
      <c r="I84" s="124">
        <f t="shared" si="25"/>
        <v>6512.4925999999987</v>
      </c>
      <c r="J84" s="124">
        <f t="shared" si="25"/>
        <v>5722.0687999999991</v>
      </c>
      <c r="K84" s="124">
        <f t="shared" si="25"/>
        <v>0</v>
      </c>
      <c r="L84" s="124">
        <f t="shared" si="25"/>
        <v>0</v>
      </c>
      <c r="M84" s="124">
        <f t="shared" si="25"/>
        <v>0</v>
      </c>
      <c r="N84" s="81">
        <f t="shared" si="25"/>
        <v>0</v>
      </c>
      <c r="O84" s="118" t="s">
        <v>16</v>
      </c>
      <c r="P84" s="118"/>
      <c r="Q84" s="121">
        <f t="shared" ref="Q84:AB84" si="26">SUM(Q53:Q83)</f>
        <v>0</v>
      </c>
      <c r="R84" s="121">
        <f t="shared" si="26"/>
        <v>0</v>
      </c>
      <c r="S84" s="121">
        <f>SUM(S53:S83)</f>
        <v>0</v>
      </c>
      <c r="T84" s="121">
        <f t="shared" ref="T84:Y84" si="27">SUM(T53:T83)</f>
        <v>0</v>
      </c>
      <c r="U84" s="121">
        <f t="shared" si="27"/>
        <v>0</v>
      </c>
      <c r="V84" s="121">
        <f>SUM(V53:V83)</f>
        <v>3544.3</v>
      </c>
      <c r="W84" s="121">
        <f t="shared" si="27"/>
        <v>9548</v>
      </c>
      <c r="X84" s="121">
        <f t="shared" si="27"/>
        <v>9461</v>
      </c>
      <c r="Y84" s="121">
        <f t="shared" si="27"/>
        <v>0</v>
      </c>
      <c r="Z84" s="121">
        <f t="shared" si="26"/>
        <v>0</v>
      </c>
      <c r="AA84" s="121">
        <f t="shared" si="26"/>
        <v>0</v>
      </c>
      <c r="AB84" s="121">
        <f t="shared" si="26"/>
        <v>0</v>
      </c>
      <c r="AC84" s="119" t="s">
        <v>16</v>
      </c>
      <c r="AD84" s="119"/>
      <c r="AE84" s="124">
        <f>SUM(AE53:AE83)</f>
        <v>0</v>
      </c>
      <c r="AF84" s="124">
        <f t="shared" ref="AF84:AP84" si="28">SUM(AF53:AF83)</f>
        <v>0</v>
      </c>
      <c r="AG84" s="124">
        <f t="shared" si="28"/>
        <v>0</v>
      </c>
      <c r="AH84" s="124">
        <f t="shared" si="28"/>
        <v>0</v>
      </c>
      <c r="AI84" s="124">
        <f t="shared" si="28"/>
        <v>0</v>
      </c>
      <c r="AJ84" s="124">
        <f t="shared" si="28"/>
        <v>690.24500000000012</v>
      </c>
      <c r="AK84" s="124">
        <f t="shared" si="28"/>
        <v>1671.8269</v>
      </c>
      <c r="AL84" s="124">
        <f t="shared" si="28"/>
        <v>1600.7223000000001</v>
      </c>
      <c r="AM84" s="124">
        <f t="shared" si="28"/>
        <v>0</v>
      </c>
      <c r="AN84" s="124">
        <f t="shared" si="28"/>
        <v>0</v>
      </c>
      <c r="AO84" s="124">
        <f t="shared" si="28"/>
        <v>0</v>
      </c>
      <c r="AP84" s="124">
        <f t="shared" si="28"/>
        <v>0</v>
      </c>
    </row>
    <row r="85" spans="1:42" ht="15">
      <c r="A85" s="117" t="s">
        <v>17</v>
      </c>
      <c r="B85" s="119"/>
      <c r="C85" s="149">
        <f>C84*1.98</f>
        <v>0</v>
      </c>
      <c r="D85" s="149">
        <f t="shared" ref="D85:N85" si="29">D84*1.98</f>
        <v>0</v>
      </c>
      <c r="E85" s="122">
        <f t="shared" si="29"/>
        <v>0</v>
      </c>
      <c r="F85" s="122">
        <f t="shared" si="29"/>
        <v>0</v>
      </c>
      <c r="G85" s="122">
        <f t="shared" si="29"/>
        <v>0</v>
      </c>
      <c r="H85" s="122">
        <f t="shared" si="29"/>
        <v>5604.9859800000004</v>
      </c>
      <c r="I85" s="122">
        <f t="shared" si="29"/>
        <v>12894.735347999997</v>
      </c>
      <c r="J85" s="122">
        <f t="shared" si="29"/>
        <v>11329.696223999998</v>
      </c>
      <c r="K85" s="122">
        <f t="shared" si="29"/>
        <v>0</v>
      </c>
      <c r="L85" s="122">
        <f t="shared" si="29"/>
        <v>0</v>
      </c>
      <c r="M85" s="122">
        <f t="shared" si="29"/>
        <v>0</v>
      </c>
      <c r="N85" s="122">
        <f t="shared" si="29"/>
        <v>0</v>
      </c>
      <c r="O85" s="118" t="s">
        <v>17</v>
      </c>
      <c r="P85" s="118"/>
      <c r="Q85" s="123">
        <f>Q84*1.98</f>
        <v>0</v>
      </c>
      <c r="R85" s="123">
        <f t="shared" ref="R85:AB85" si="30">R84*1.98</f>
        <v>0</v>
      </c>
      <c r="S85" s="123">
        <f t="shared" si="30"/>
        <v>0</v>
      </c>
      <c r="T85" s="123">
        <f t="shared" si="30"/>
        <v>0</v>
      </c>
      <c r="U85" s="123">
        <f t="shared" si="30"/>
        <v>0</v>
      </c>
      <c r="V85" s="123">
        <f t="shared" si="30"/>
        <v>7017.7139999999999</v>
      </c>
      <c r="W85" s="123">
        <f t="shared" si="30"/>
        <v>18905.04</v>
      </c>
      <c r="X85" s="123">
        <f t="shared" si="30"/>
        <v>18732.78</v>
      </c>
      <c r="Y85" s="123">
        <f t="shared" si="30"/>
        <v>0</v>
      </c>
      <c r="Z85" s="123">
        <f t="shared" si="30"/>
        <v>0</v>
      </c>
      <c r="AA85" s="123">
        <f t="shared" si="30"/>
        <v>0</v>
      </c>
      <c r="AB85" s="123">
        <f t="shared" si="30"/>
        <v>0</v>
      </c>
      <c r="AC85" s="119" t="s">
        <v>17</v>
      </c>
      <c r="AD85" s="119"/>
      <c r="AE85" s="122">
        <f>AE84*1.98</f>
        <v>0</v>
      </c>
      <c r="AF85" s="122">
        <f t="shared" ref="AF85:AP85" si="31">AF84*1.98</f>
        <v>0</v>
      </c>
      <c r="AG85" s="122">
        <f t="shared" si="31"/>
        <v>0</v>
      </c>
      <c r="AH85" s="122">
        <f t="shared" si="31"/>
        <v>0</v>
      </c>
      <c r="AI85" s="122">
        <f t="shared" si="31"/>
        <v>0</v>
      </c>
      <c r="AJ85" s="122">
        <f t="shared" si="31"/>
        <v>1366.6851000000001</v>
      </c>
      <c r="AK85" s="122">
        <f t="shared" si="31"/>
        <v>3310.2172620000001</v>
      </c>
      <c r="AL85" s="122">
        <f t="shared" si="31"/>
        <v>3169.4301540000001</v>
      </c>
      <c r="AM85" s="122">
        <f t="shared" si="31"/>
        <v>0</v>
      </c>
      <c r="AN85" s="122">
        <f t="shared" si="31"/>
        <v>0</v>
      </c>
      <c r="AO85" s="122">
        <f t="shared" si="31"/>
        <v>0</v>
      </c>
      <c r="AP85" s="122">
        <f t="shared" si="31"/>
        <v>0</v>
      </c>
    </row>
    <row r="86" spans="1:42" ht="15">
      <c r="A86" s="117" t="s">
        <v>116</v>
      </c>
      <c r="B86" s="119"/>
      <c r="C86" s="124"/>
      <c r="D86" s="124"/>
      <c r="E86" s="124"/>
      <c r="F86" s="122"/>
      <c r="G86" s="124"/>
      <c r="H86" s="124"/>
      <c r="I86" s="124"/>
      <c r="J86" s="124"/>
      <c r="K86" s="125"/>
      <c r="L86" s="126"/>
      <c r="M86" s="125"/>
      <c r="N86" s="124"/>
      <c r="O86" s="117" t="s">
        <v>116</v>
      </c>
      <c r="P86" s="119"/>
      <c r="Q86" s="124"/>
      <c r="R86" s="124"/>
      <c r="S86" s="124"/>
      <c r="T86" s="122"/>
      <c r="U86" s="124"/>
      <c r="V86" s="124"/>
      <c r="W86" s="124"/>
      <c r="X86" s="124"/>
      <c r="Y86" s="125"/>
      <c r="Z86" s="126"/>
      <c r="AA86" s="125"/>
      <c r="AB86" s="127"/>
      <c r="AC86" s="124"/>
      <c r="AD86" s="119"/>
      <c r="AE86" s="124"/>
      <c r="AF86" s="124"/>
      <c r="AG86" s="124"/>
      <c r="AH86" s="124"/>
      <c r="AI86" s="124"/>
      <c r="AJ86" s="124"/>
      <c r="AK86" s="124"/>
      <c r="AL86" s="124"/>
      <c r="AM86" s="124"/>
      <c r="AN86" s="124"/>
      <c r="AO86" s="124"/>
      <c r="AP86" s="124"/>
    </row>
    <row r="87" spans="1:42" ht="15">
      <c r="A87" s="117" t="s">
        <v>117</v>
      </c>
      <c r="B87" s="119"/>
      <c r="C87" s="124">
        <f>IF(CourtlandAboveLovewell!C19&gt;0,CourtlandAboveLovewell!E19+CourtlandAboveLovewell!L19,0)</f>
        <v>0</v>
      </c>
      <c r="D87" s="124">
        <f>IF(CourtlandAboveLovewell!C20&gt;0,CourtlandAboveLovewell!E20+CourtlandAboveLovewell!L20,0)</f>
        <v>0</v>
      </c>
      <c r="E87" s="124">
        <f>IF(CourtlandAboveLovewell!C21&gt;0,CourtlandAboveLovewell!E21+CourtlandAboveLovewell!L21,0)</f>
        <v>0</v>
      </c>
      <c r="F87" s="124">
        <f>IF(CourtlandAboveLovewell!C22&gt;0,CourtlandAboveLovewell!E22+CourtlandAboveLovewell!L22,0)</f>
        <v>0</v>
      </c>
      <c r="G87" s="124">
        <f>IF(CourtlandAboveLovewell!C23&gt;0,CourtlandAboveLovewell!E23+CourtlandAboveLovewell!L23,0)</f>
        <v>0</v>
      </c>
      <c r="H87" s="124">
        <f>IF(CourtlandAboveLovewell!C24&gt;0,CourtlandAboveLovewell!E24+CourtlandAboveLovewell!L24,0)</f>
        <v>59</v>
      </c>
      <c r="I87" s="124">
        <f>IF(CourtlandAboveLovewell!C25&gt;0,CourtlandAboveLovewell!E25+CourtlandAboveLovewell!L25,0)</f>
        <v>415</v>
      </c>
      <c r="J87" s="124">
        <f>IF(CourtlandAboveLovewell!C26&gt;0,CourtlandAboveLovewell!E26+CourtlandAboveLovewell!L26,0)</f>
        <v>407</v>
      </c>
      <c r="K87" s="124">
        <f>IF(CourtlandAboveLovewell!C27&gt;0,CourtlandAboveLovewell!E27+CourtlandAboveLovewell!L27,0)</f>
        <v>99</v>
      </c>
      <c r="L87" s="124">
        <f>IF(CourtlandAboveLovewell!C28&gt;0,CourtlandAboveLovewell!E28+CourtlandAboveLovewell!L28,0)</f>
        <v>0</v>
      </c>
      <c r="M87" s="124">
        <f>IF(CourtlandAboveLovewell!C29&gt;0,CourtlandAboveLovewell!E29+CourtlandAboveLovewell!L29,0)</f>
        <v>0</v>
      </c>
      <c r="N87" s="124">
        <f>IF(CourtlandAboveLovewell!C30&gt;0,CourtlandAboveLovewell!E30+CourtlandAboveLovewell!L30,0)</f>
        <v>0</v>
      </c>
      <c r="O87" s="117" t="s">
        <v>117</v>
      </c>
      <c r="P87" s="119"/>
      <c r="Q87" s="124">
        <f>IF(CourtlandAboveLovewell!C19&gt;0,CourtlandAboveLovewell!M19+AccountingYear!AE85/(CourtlandAboveLovewell!C19-CourtlandAboveLovewell!D19)*CourtlandAboveLovewell!N19,0)</f>
        <v>0</v>
      </c>
      <c r="R87" s="124">
        <f>IF(CourtlandAboveLovewell!C20&gt;0,CourtlandAboveLovewell!M20+AccountingYear!AF85/(CourtlandAboveLovewell!C20-CourtlandAboveLovewell!D20)*CourtlandAboveLovewell!N20,0)</f>
        <v>0</v>
      </c>
      <c r="S87" s="124">
        <f>IF(CourtlandAboveLovewell!C21&gt;0,CourtlandAboveLovewell!M21+AccountingYear!AG85/(CourtlandAboveLovewell!C21-CourtlandAboveLovewell!D21)*CourtlandAboveLovewell!N21,0)</f>
        <v>0</v>
      </c>
      <c r="T87" s="124">
        <f>IF(CourtlandAboveLovewell!C22&gt;0,CourtlandAboveLovewell!M22+AccountingYear!AH85/(CourtlandAboveLovewell!C22-CourtlandAboveLovewell!D22)*CourtlandAboveLovewell!N22,0)</f>
        <v>0</v>
      </c>
      <c r="U87" s="124">
        <f>IF(CourtlandAboveLovewell!C23&gt;0,CourtlandAboveLovewell!M23+AccountingYear!AI85/(CourtlandAboveLovewell!C23-CourtlandAboveLovewell!D23)*CourtlandAboveLovewell!N23,0)</f>
        <v>0</v>
      </c>
      <c r="V87" s="124">
        <f>IF(CourtlandAboveLovewell!C24&gt;0,CourtlandAboveLovewell!M24+AccountingYear!AJ85/(CourtlandAboveLovewell!C24-CourtlandAboveLovewell!D24)*CourtlandAboveLovewell!N24,0)</f>
        <v>1794.47956079961</v>
      </c>
      <c r="W87" s="124">
        <f>IF(CourtlandAboveLovewell!C25&gt;0,CourtlandAboveLovewell!M25+AccountingYear!AK85/(CourtlandAboveLovewell!C25-CourtlandAboveLovewell!D25)*CourtlandAboveLovewell!N25,0)</f>
        <v>2898.1592037991559</v>
      </c>
      <c r="X87" s="124">
        <f>IF(CourtlandAboveLovewell!C26&gt;0,CourtlandAboveLovewell!M26+AccountingYear!AL85/(CourtlandAboveLovewell!C26-CourtlandAboveLovewell!D26)*CourtlandAboveLovewell!N26,0)</f>
        <v>2794.5211394508478</v>
      </c>
      <c r="Y87" s="124">
        <f>IF(CourtlandAboveLovewell!C27&gt;0,CourtlandAboveLovewell!M27+AccountingYear!AM85/(CourtlandAboveLovewell!C27-CourtlandAboveLovewell!D27)*CourtlandAboveLovewell!N27,0)</f>
        <v>69</v>
      </c>
      <c r="Z87" s="124">
        <f>IF(CourtlandAboveLovewell!C28&gt;0,CourtlandAboveLovewell!M28+AccountingYear!AN85/(CourtlandAboveLovewell!C28-CourtlandAboveLovewell!D28)*CourtlandAboveLovewell!N28,0)</f>
        <v>0</v>
      </c>
      <c r="AA87" s="124">
        <f>IF(CourtlandAboveLovewell!C29&gt;0,CourtlandAboveLovewell!M29+AccountingYear!AO85/(CourtlandAboveLovewell!C29-CourtlandAboveLovewell!D29)*CourtlandAboveLovewell!N29,0)</f>
        <v>0</v>
      </c>
      <c r="AB87" s="127">
        <f>IF(CourtlandAboveLovewell!C30&gt;0,CourtlandAboveLovewell!M30+AccountingYear!AP85/(CourtlandAboveLovewell!C30-CourtlandAboveLovewell!D30)*CourtlandAboveLovewell!N30,0)</f>
        <v>0</v>
      </c>
      <c r="AC87" s="119" t="s">
        <v>42</v>
      </c>
      <c r="AD87" s="119" t="s">
        <v>37</v>
      </c>
      <c r="AE87" s="124">
        <f>SUM(AE85:AP85)</f>
        <v>7846.3325160000004</v>
      </c>
      <c r="AF87" s="124"/>
      <c r="AG87" s="124"/>
      <c r="AH87" s="122"/>
      <c r="AI87" s="124"/>
      <c r="AJ87" s="124"/>
      <c r="AK87" s="124"/>
      <c r="AL87" s="124"/>
      <c r="AM87" s="125"/>
      <c r="AN87" s="126"/>
      <c r="AO87" s="125"/>
      <c r="AP87" s="127"/>
    </row>
    <row r="88" spans="1:42" ht="16.5" thickBot="1">
      <c r="A88" s="150" t="s">
        <v>118</v>
      </c>
      <c r="B88" s="151"/>
      <c r="C88" s="152">
        <f>SUM(C85:N85)+SUM(C87:N87)</f>
        <v>30809.417551999992</v>
      </c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4" t="s">
        <v>120</v>
      </c>
      <c r="P88" s="27"/>
      <c r="Q88" s="15">
        <f>SUM(Q85:AB85)+SUM(Q87:AB87)</f>
        <v>52211.693904049615</v>
      </c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95"/>
      <c r="AC88" s="135">
        <f>AA13</f>
        <v>2021</v>
      </c>
      <c r="AD88" s="135"/>
      <c r="AE88" s="135"/>
      <c r="AF88" s="153"/>
      <c r="AG88" s="135"/>
      <c r="AH88" s="135"/>
      <c r="AI88" s="153"/>
      <c r="AJ88" s="135"/>
      <c r="AK88" s="135"/>
      <c r="AL88" s="135"/>
      <c r="AM88" s="138"/>
      <c r="AN88" s="135"/>
      <c r="AO88" s="138"/>
      <c r="AP88" s="154"/>
    </row>
    <row r="89" spans="1:42" ht="15.75" thickBot="1">
      <c r="A89" s="130">
        <f>A13</f>
        <v>2021</v>
      </c>
      <c r="B89" s="131"/>
      <c r="C89" s="131"/>
      <c r="D89" s="132"/>
      <c r="E89" s="131"/>
      <c r="F89" s="131"/>
      <c r="G89" s="132"/>
      <c r="H89" s="131"/>
      <c r="I89" s="131"/>
      <c r="J89" s="131"/>
      <c r="K89" s="133"/>
      <c r="L89" s="131"/>
      <c r="M89" s="133"/>
      <c r="N89" s="131"/>
      <c r="O89" s="155">
        <f>A13</f>
        <v>2021</v>
      </c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7"/>
    </row>
    <row r="91" spans="1:42">
      <c r="Q91" s="196"/>
    </row>
  </sheetData>
  <phoneticPr fontId="3" type="noConversion"/>
  <pageMargins left="0.75" right="0.75" top="1" bottom="1" header="0.5" footer="0.5"/>
  <pageSetup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41"/>
  <sheetViews>
    <sheetView topLeftCell="A2" zoomScale="65" zoomScaleNormal="65" workbookViewId="0">
      <selection activeCell="F25" sqref="F25"/>
    </sheetView>
  </sheetViews>
  <sheetFormatPr defaultRowHeight="12.75"/>
  <cols>
    <col min="1" max="1" width="10.140625" customWidth="1"/>
    <col min="2" max="2" width="25.28515625" customWidth="1"/>
    <col min="3" max="4" width="13" customWidth="1"/>
    <col min="5" max="5" width="18.28515625" customWidth="1"/>
    <col min="6" max="8" width="13" customWidth="1"/>
    <col min="9" max="9" width="18" customWidth="1"/>
    <col min="10" max="12" width="13" customWidth="1"/>
    <col min="13" max="13" width="15.5703125" customWidth="1"/>
    <col min="14" max="14" width="17" customWidth="1"/>
    <col min="15" max="15" width="26.85546875" customWidth="1"/>
    <col min="16" max="16" width="14.5703125" bestFit="1" customWidth="1"/>
    <col min="17" max="17" width="13" customWidth="1"/>
    <col min="18" max="18" width="15.7109375" customWidth="1"/>
    <col min="19" max="19" width="14.5703125" bestFit="1" customWidth="1"/>
    <col min="20" max="20" width="13.5703125" bestFit="1" customWidth="1"/>
  </cols>
  <sheetData>
    <row r="1" spans="1:23" ht="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ht="15.7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64"/>
      <c r="T2" s="31"/>
      <c r="U2" s="31"/>
      <c r="V2" s="31"/>
      <c r="W2" s="31"/>
    </row>
    <row r="3" spans="1:23" ht="15">
      <c r="A3" s="31"/>
      <c r="B3" s="65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31"/>
      <c r="V3" s="31"/>
      <c r="W3" s="31"/>
    </row>
    <row r="4" spans="1:23" ht="15">
      <c r="A4" s="31"/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67"/>
      <c r="V4" s="31"/>
      <c r="W4" s="31"/>
    </row>
    <row r="5" spans="1:23" ht="41.25">
      <c r="A5" s="31"/>
      <c r="B5" s="30"/>
      <c r="C5" s="31"/>
      <c r="D5" s="31" t="s">
        <v>45</v>
      </c>
      <c r="E5" s="31"/>
      <c r="F5" s="31"/>
      <c r="G5" s="31"/>
      <c r="H5" s="31"/>
      <c r="I5" s="31"/>
      <c r="J5" s="31"/>
      <c r="K5" s="32" t="s">
        <v>46</v>
      </c>
      <c r="L5" s="31"/>
      <c r="M5" s="31"/>
      <c r="N5" s="31"/>
      <c r="O5" s="33"/>
      <c r="P5" s="31"/>
      <c r="Q5" s="33">
        <v>2021</v>
      </c>
      <c r="R5" s="31" t="s">
        <v>45</v>
      </c>
      <c r="S5" s="31"/>
      <c r="T5" s="31"/>
      <c r="U5" s="67"/>
      <c r="V5" s="31"/>
      <c r="W5" s="31"/>
    </row>
    <row r="6" spans="1:23" ht="15">
      <c r="A6" s="31"/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67"/>
      <c r="V6" s="31"/>
      <c r="W6" s="31"/>
    </row>
    <row r="7" spans="1:23" ht="30">
      <c r="A7" s="31"/>
      <c r="B7" s="34">
        <v>1</v>
      </c>
      <c r="C7" s="34">
        <v>2</v>
      </c>
      <c r="D7" s="34">
        <v>3</v>
      </c>
      <c r="E7" s="34">
        <v>4</v>
      </c>
      <c r="F7" s="34">
        <v>5</v>
      </c>
      <c r="G7" s="34">
        <v>6</v>
      </c>
      <c r="H7" s="34">
        <v>7</v>
      </c>
      <c r="I7" s="34">
        <v>8</v>
      </c>
      <c r="J7" s="34">
        <v>9</v>
      </c>
      <c r="K7" s="34">
        <v>10</v>
      </c>
      <c r="L7" s="34">
        <v>11</v>
      </c>
      <c r="M7" s="34">
        <v>12</v>
      </c>
      <c r="N7" s="34">
        <v>13</v>
      </c>
      <c r="O7" s="34">
        <v>14</v>
      </c>
      <c r="P7" s="34">
        <v>15</v>
      </c>
      <c r="Q7" s="34">
        <v>16</v>
      </c>
      <c r="R7" s="34">
        <v>17</v>
      </c>
      <c r="S7" s="34">
        <v>18</v>
      </c>
      <c r="T7" s="34">
        <v>19</v>
      </c>
      <c r="U7" s="67"/>
      <c r="V7" s="31"/>
      <c r="W7" s="31"/>
    </row>
    <row r="8" spans="1:23" ht="15.75" thickBot="1">
      <c r="A8" s="31"/>
      <c r="B8" s="28"/>
      <c r="C8" s="35" t="s">
        <v>47</v>
      </c>
      <c r="D8" s="35" t="s">
        <v>47</v>
      </c>
      <c r="E8" s="35" t="s">
        <v>48</v>
      </c>
      <c r="F8" s="35" t="s">
        <v>49</v>
      </c>
      <c r="G8" s="35" t="s">
        <v>50</v>
      </c>
      <c r="H8" s="35" t="s">
        <v>48</v>
      </c>
      <c r="I8" s="35" t="s">
        <v>47</v>
      </c>
      <c r="J8" s="35" t="s">
        <v>51</v>
      </c>
      <c r="K8" s="35" t="s">
        <v>52</v>
      </c>
      <c r="L8" s="35" t="s">
        <v>53</v>
      </c>
      <c r="M8" s="35" t="s">
        <v>54</v>
      </c>
      <c r="N8" s="35" t="s">
        <v>55</v>
      </c>
      <c r="O8" s="35" t="s">
        <v>56</v>
      </c>
      <c r="P8" s="35" t="s">
        <v>57</v>
      </c>
      <c r="Q8" s="35" t="s">
        <v>58</v>
      </c>
      <c r="R8" s="35" t="s">
        <v>59</v>
      </c>
      <c r="S8" s="35" t="s">
        <v>60</v>
      </c>
      <c r="T8" s="35" t="s">
        <v>61</v>
      </c>
      <c r="U8" s="67"/>
      <c r="V8" s="31"/>
      <c r="W8" s="31"/>
    </row>
    <row r="9" spans="1:23" ht="30">
      <c r="A9" s="31"/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  <c r="M9" s="38"/>
      <c r="N9" s="39" t="s">
        <v>62</v>
      </c>
      <c r="O9" s="40"/>
      <c r="P9" s="40"/>
      <c r="Q9" s="37"/>
      <c r="R9" s="39" t="s">
        <v>20</v>
      </c>
      <c r="S9" s="40"/>
      <c r="T9" s="41" t="s">
        <v>63</v>
      </c>
      <c r="U9" s="67"/>
      <c r="V9" s="31"/>
      <c r="W9" s="31"/>
    </row>
    <row r="10" spans="1:23" ht="30.75" thickBot="1">
      <c r="A10" s="3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3"/>
      <c r="M10" s="44"/>
      <c r="N10" s="45" t="s">
        <v>64</v>
      </c>
      <c r="O10" s="33"/>
      <c r="P10" s="33"/>
      <c r="Q10" s="43"/>
      <c r="R10" s="45" t="s">
        <v>62</v>
      </c>
      <c r="S10" s="33"/>
      <c r="T10" s="46"/>
      <c r="U10" s="67"/>
      <c r="V10" s="31"/>
      <c r="W10" s="31"/>
    </row>
    <row r="11" spans="1:23" ht="30">
      <c r="A11" s="31"/>
      <c r="B11" s="47"/>
      <c r="C11" s="47"/>
      <c r="D11" s="47"/>
      <c r="E11" s="47"/>
      <c r="F11" s="47"/>
      <c r="G11" s="47"/>
      <c r="H11" s="47"/>
      <c r="I11" s="47"/>
      <c r="J11" s="47"/>
      <c r="K11" s="42"/>
      <c r="L11" s="37"/>
      <c r="M11" s="38" t="s">
        <v>65</v>
      </c>
      <c r="N11" s="39"/>
      <c r="O11" s="37" t="s">
        <v>66</v>
      </c>
      <c r="P11" s="40"/>
      <c r="Q11" s="43"/>
      <c r="R11" s="45" t="s">
        <v>67</v>
      </c>
      <c r="S11" s="33"/>
      <c r="T11" s="46" t="s">
        <v>68</v>
      </c>
      <c r="U11" s="67"/>
      <c r="V11" s="31"/>
      <c r="W11" s="31"/>
    </row>
    <row r="12" spans="1:23" ht="30.75" thickBot="1">
      <c r="A12" s="31"/>
      <c r="B12" s="47"/>
      <c r="C12" s="47"/>
      <c r="D12" s="47"/>
      <c r="E12" s="48" t="s">
        <v>69</v>
      </c>
      <c r="F12" s="47"/>
      <c r="G12" s="47"/>
      <c r="H12" s="48" t="s">
        <v>70</v>
      </c>
      <c r="I12" s="49" t="s">
        <v>71</v>
      </c>
      <c r="J12" s="47"/>
      <c r="K12" s="42"/>
      <c r="L12" s="43"/>
      <c r="M12" s="44" t="s">
        <v>72</v>
      </c>
      <c r="N12" s="45"/>
      <c r="O12" s="43" t="s">
        <v>73</v>
      </c>
      <c r="P12" s="33"/>
      <c r="Q12" s="43"/>
      <c r="R12" s="45" t="s">
        <v>74</v>
      </c>
      <c r="S12" s="33"/>
      <c r="T12" s="46" t="s">
        <v>75</v>
      </c>
      <c r="U12" s="67"/>
      <c r="V12" s="31"/>
      <c r="W12" s="31"/>
    </row>
    <row r="13" spans="1:23" ht="30">
      <c r="A13" s="31"/>
      <c r="B13" s="47"/>
      <c r="C13" s="47"/>
      <c r="D13" s="47"/>
      <c r="E13" s="48" t="s">
        <v>76</v>
      </c>
      <c r="F13" s="48" t="s">
        <v>42</v>
      </c>
      <c r="G13" s="48" t="s">
        <v>42</v>
      </c>
      <c r="H13" s="48" t="s">
        <v>76</v>
      </c>
      <c r="I13" s="49" t="s">
        <v>77</v>
      </c>
      <c r="J13" s="48" t="s">
        <v>42</v>
      </c>
      <c r="K13" s="48" t="s">
        <v>42</v>
      </c>
      <c r="L13" s="37"/>
      <c r="M13" s="38" t="s">
        <v>78</v>
      </c>
      <c r="N13" s="39"/>
      <c r="O13" s="37" t="s">
        <v>79</v>
      </c>
      <c r="P13" s="40"/>
      <c r="Q13" s="37"/>
      <c r="R13" s="38" t="s">
        <v>78</v>
      </c>
      <c r="S13" s="39"/>
      <c r="T13" s="46" t="s">
        <v>80</v>
      </c>
      <c r="U13" s="67"/>
      <c r="V13" s="31"/>
      <c r="W13" s="31"/>
    </row>
    <row r="14" spans="1:23" ht="30">
      <c r="A14" s="31"/>
      <c r="B14" s="47"/>
      <c r="C14" s="48"/>
      <c r="D14" s="48"/>
      <c r="E14" s="48" t="s">
        <v>81</v>
      </c>
      <c r="F14" s="48" t="s">
        <v>82</v>
      </c>
      <c r="G14" s="48" t="s">
        <v>83</v>
      </c>
      <c r="H14" s="48" t="s">
        <v>81</v>
      </c>
      <c r="I14" s="49" t="s">
        <v>84</v>
      </c>
      <c r="J14" s="48" t="s">
        <v>82</v>
      </c>
      <c r="K14" s="48" t="s">
        <v>83</v>
      </c>
      <c r="L14" s="43"/>
      <c r="M14" s="44" t="s">
        <v>85</v>
      </c>
      <c r="N14" s="33"/>
      <c r="O14" s="43" t="s">
        <v>86</v>
      </c>
      <c r="P14" s="33"/>
      <c r="Q14" s="43"/>
      <c r="R14" s="44" t="s">
        <v>85</v>
      </c>
      <c r="S14" s="33"/>
      <c r="T14" s="46" t="s">
        <v>68</v>
      </c>
      <c r="U14" s="67"/>
      <c r="V14" s="31"/>
      <c r="W14" s="31"/>
    </row>
    <row r="15" spans="1:23" ht="30.75" thickBot="1">
      <c r="A15" s="31"/>
      <c r="B15" s="47"/>
      <c r="C15" s="48" t="s">
        <v>87</v>
      </c>
      <c r="D15" s="48" t="s">
        <v>87</v>
      </c>
      <c r="E15" s="48" t="s">
        <v>88</v>
      </c>
      <c r="F15" s="48" t="s">
        <v>89</v>
      </c>
      <c r="G15" s="48" t="s">
        <v>90</v>
      </c>
      <c r="H15" s="48" t="s">
        <v>88</v>
      </c>
      <c r="I15" s="48" t="s">
        <v>87</v>
      </c>
      <c r="J15" s="48" t="s">
        <v>89</v>
      </c>
      <c r="K15" s="48" t="s">
        <v>90</v>
      </c>
      <c r="L15" s="43"/>
      <c r="M15" s="44" t="s">
        <v>91</v>
      </c>
      <c r="N15" s="33"/>
      <c r="O15" s="43" t="s">
        <v>92</v>
      </c>
      <c r="P15" s="33"/>
      <c r="Q15" s="43"/>
      <c r="R15" s="44" t="s">
        <v>93</v>
      </c>
      <c r="S15" s="33"/>
      <c r="T15" s="46" t="s">
        <v>94</v>
      </c>
      <c r="U15" s="67"/>
      <c r="V15" s="31"/>
      <c r="W15" s="31"/>
    </row>
    <row r="16" spans="1:23" ht="30">
      <c r="A16" s="31"/>
      <c r="B16" s="48" t="s">
        <v>95</v>
      </c>
      <c r="C16" s="48" t="s">
        <v>85</v>
      </c>
      <c r="D16" s="48" t="s">
        <v>85</v>
      </c>
      <c r="E16" s="48" t="s">
        <v>85</v>
      </c>
      <c r="F16" s="48" t="s">
        <v>90</v>
      </c>
      <c r="G16" s="48" t="s">
        <v>69</v>
      </c>
      <c r="H16" s="48" t="s">
        <v>85</v>
      </c>
      <c r="I16" s="48" t="s">
        <v>85</v>
      </c>
      <c r="J16" s="48" t="s">
        <v>90</v>
      </c>
      <c r="K16" s="48" t="s">
        <v>70</v>
      </c>
      <c r="L16" s="50" t="s">
        <v>69</v>
      </c>
      <c r="M16" s="51" t="s">
        <v>70</v>
      </c>
      <c r="N16" s="52"/>
      <c r="O16" s="50" t="s">
        <v>70</v>
      </c>
      <c r="P16" s="52"/>
      <c r="Q16" s="50" t="s">
        <v>69</v>
      </c>
      <c r="R16" s="51" t="s">
        <v>70</v>
      </c>
      <c r="S16" s="52"/>
      <c r="T16" s="46"/>
      <c r="U16" s="67"/>
      <c r="V16" s="31"/>
      <c r="W16" s="31"/>
    </row>
    <row r="17" spans="1:23" ht="30.75" thickBot="1">
      <c r="A17" s="31"/>
      <c r="B17" s="47"/>
      <c r="C17" s="48" t="s">
        <v>96</v>
      </c>
      <c r="D17" s="48" t="s">
        <v>97</v>
      </c>
      <c r="E17" s="53" t="s">
        <v>98</v>
      </c>
      <c r="F17" s="48" t="s">
        <v>69</v>
      </c>
      <c r="G17" s="53" t="s">
        <v>98</v>
      </c>
      <c r="H17" s="54" t="s">
        <v>92</v>
      </c>
      <c r="I17" s="48" t="s">
        <v>99</v>
      </c>
      <c r="J17" s="48" t="s">
        <v>70</v>
      </c>
      <c r="K17" s="54" t="s">
        <v>92</v>
      </c>
      <c r="L17" s="55" t="s">
        <v>76</v>
      </c>
      <c r="M17" s="48" t="s">
        <v>76</v>
      </c>
      <c r="N17" s="48" t="s">
        <v>100</v>
      </c>
      <c r="O17" s="55" t="s">
        <v>76</v>
      </c>
      <c r="P17" s="48" t="s">
        <v>100</v>
      </c>
      <c r="Q17" s="55" t="s">
        <v>76</v>
      </c>
      <c r="R17" s="48" t="s">
        <v>76</v>
      </c>
      <c r="S17" s="48" t="s">
        <v>100</v>
      </c>
      <c r="T17" s="56"/>
      <c r="U17" s="67"/>
      <c r="V17" s="31"/>
      <c r="W17" s="31"/>
    </row>
    <row r="18" spans="1:23" ht="15.75" thickBot="1">
      <c r="A18" s="31"/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162"/>
      <c r="M18" s="163"/>
      <c r="N18" s="163"/>
      <c r="O18" s="162"/>
      <c r="P18" s="164"/>
      <c r="Q18" s="162"/>
      <c r="R18" s="163"/>
      <c r="S18" s="164"/>
      <c r="T18" s="59"/>
      <c r="U18" s="67"/>
      <c r="V18" s="31"/>
      <c r="W18" s="31"/>
    </row>
    <row r="19" spans="1:23" ht="24" thickTop="1">
      <c r="A19" s="31"/>
      <c r="B19" s="60" t="s">
        <v>101</v>
      </c>
      <c r="C19" s="190">
        <v>0</v>
      </c>
      <c r="D19" s="191">
        <v>0</v>
      </c>
      <c r="E19" s="190">
        <v>0</v>
      </c>
      <c r="F19" s="74">
        <f>D19+E19</f>
        <v>0</v>
      </c>
      <c r="G19" s="74">
        <f>C19-F19</f>
        <v>0</v>
      </c>
      <c r="H19" s="194">
        <v>0</v>
      </c>
      <c r="I19" s="190">
        <v>0</v>
      </c>
      <c r="J19" s="74">
        <f>H19+I19</f>
        <v>0</v>
      </c>
      <c r="K19" s="74">
        <f>D19-J19</f>
        <v>0</v>
      </c>
      <c r="L19" s="161">
        <f>IF(F19=0,0,ROUNDDOWN(G19-(G19*D19/F19),0))</f>
        <v>0</v>
      </c>
      <c r="M19" s="72">
        <f>IF(G19=0,0,ROUND((G19-L19)*(H19/J19),0))</f>
        <v>0</v>
      </c>
      <c r="N19" s="72">
        <f t="shared" ref="N19:N30" si="0">G19-L19-M19</f>
        <v>0</v>
      </c>
      <c r="O19" s="161">
        <f t="shared" ref="O19:O30" si="1">IF(J19&lt;=0,0,ROUND(+K19*H19/J19,0))</f>
        <v>0</v>
      </c>
      <c r="P19" s="72">
        <f t="shared" ref="P19:P30" si="2">K19-O19</f>
        <v>0</v>
      </c>
      <c r="Q19" s="161">
        <f t="shared" ref="Q19:Q30" si="3">ROUND(+E19+L19,0)</f>
        <v>0</v>
      </c>
      <c r="R19" s="72">
        <f t="shared" ref="R19:S30" si="4">H19+M19+O19</f>
        <v>0</v>
      </c>
      <c r="S19" s="72">
        <f t="shared" si="4"/>
        <v>0</v>
      </c>
      <c r="T19" s="75">
        <f t="shared" ref="T19:T30" si="5">Q19+R19+S19</f>
        <v>0</v>
      </c>
      <c r="U19" s="67"/>
      <c r="V19" s="31"/>
      <c r="W19" s="31"/>
    </row>
    <row r="20" spans="1:23" ht="23.25">
      <c r="A20" s="31"/>
      <c r="B20" s="63" t="s">
        <v>102</v>
      </c>
      <c r="C20" s="192">
        <v>0</v>
      </c>
      <c r="D20" s="193">
        <v>0</v>
      </c>
      <c r="E20" s="192">
        <v>0</v>
      </c>
      <c r="F20" s="160">
        <f>D20+E20</f>
        <v>0</v>
      </c>
      <c r="G20" s="159">
        <f>C20-F20</f>
        <v>0</v>
      </c>
      <c r="H20" s="195">
        <v>0</v>
      </c>
      <c r="I20" s="192">
        <v>0</v>
      </c>
      <c r="J20" s="62">
        <f>H20+I20</f>
        <v>0</v>
      </c>
      <c r="K20" s="62">
        <f>D20-J20</f>
        <v>0</v>
      </c>
      <c r="L20" s="61">
        <f t="shared" ref="L20:L30" si="6">IF(F20=0,0,ROUNDDOWN(G20-(G20*D20/F20),0))</f>
        <v>0</v>
      </c>
      <c r="M20" s="62">
        <f t="shared" ref="M20:M30" si="7">IF(G20=0,0,ROUND((G20-L20)*(H20/J20),0))</f>
        <v>0</v>
      </c>
      <c r="N20" s="62">
        <f t="shared" si="0"/>
        <v>0</v>
      </c>
      <c r="O20" s="61">
        <f t="shared" si="1"/>
        <v>0</v>
      </c>
      <c r="P20" s="62">
        <f t="shared" si="2"/>
        <v>0</v>
      </c>
      <c r="Q20" s="61">
        <f t="shared" si="3"/>
        <v>0</v>
      </c>
      <c r="R20" s="62">
        <f t="shared" si="4"/>
        <v>0</v>
      </c>
      <c r="S20" s="62">
        <f t="shared" si="4"/>
        <v>0</v>
      </c>
      <c r="T20" s="61">
        <f t="shared" si="5"/>
        <v>0</v>
      </c>
      <c r="U20" s="67"/>
      <c r="V20" s="31"/>
      <c r="W20" s="31"/>
    </row>
    <row r="21" spans="1:23" ht="23.25">
      <c r="A21" s="31"/>
      <c r="B21" s="63" t="s">
        <v>103</v>
      </c>
      <c r="C21" s="192">
        <v>0</v>
      </c>
      <c r="D21" s="193">
        <v>0</v>
      </c>
      <c r="E21" s="192">
        <v>0</v>
      </c>
      <c r="F21" s="160">
        <f t="shared" ref="F21:F30" si="8">D21+E21</f>
        <v>0</v>
      </c>
      <c r="G21" s="159">
        <f t="shared" ref="G21:G30" si="9">C21-F21</f>
        <v>0</v>
      </c>
      <c r="H21" s="195">
        <v>0</v>
      </c>
      <c r="I21" s="192">
        <v>0</v>
      </c>
      <c r="J21" s="62">
        <f t="shared" ref="J21:J30" si="10">H21+I21</f>
        <v>0</v>
      </c>
      <c r="K21" s="62">
        <f t="shared" ref="K21:K30" si="11">D21-J21</f>
        <v>0</v>
      </c>
      <c r="L21" s="61">
        <f t="shared" si="6"/>
        <v>0</v>
      </c>
      <c r="M21" s="62">
        <f t="shared" si="7"/>
        <v>0</v>
      </c>
      <c r="N21" s="62">
        <f t="shared" si="0"/>
        <v>0</v>
      </c>
      <c r="O21" s="61">
        <f t="shared" si="1"/>
        <v>0</v>
      </c>
      <c r="P21" s="62">
        <f t="shared" si="2"/>
        <v>0</v>
      </c>
      <c r="Q21" s="61">
        <f t="shared" si="3"/>
        <v>0</v>
      </c>
      <c r="R21" s="62">
        <f t="shared" si="4"/>
        <v>0</v>
      </c>
      <c r="S21" s="62">
        <f t="shared" si="4"/>
        <v>0</v>
      </c>
      <c r="T21" s="61">
        <f t="shared" si="5"/>
        <v>0</v>
      </c>
      <c r="U21" s="67"/>
      <c r="V21" s="31"/>
      <c r="W21" s="31"/>
    </row>
    <row r="22" spans="1:23" ht="23.25">
      <c r="A22" s="31"/>
      <c r="B22" s="63" t="s">
        <v>104</v>
      </c>
      <c r="C22" s="192">
        <v>0</v>
      </c>
      <c r="D22" s="193">
        <v>0</v>
      </c>
      <c r="E22" s="192">
        <v>0</v>
      </c>
      <c r="F22" s="160">
        <f t="shared" si="8"/>
        <v>0</v>
      </c>
      <c r="G22" s="159">
        <f t="shared" si="9"/>
        <v>0</v>
      </c>
      <c r="H22" s="195">
        <v>0</v>
      </c>
      <c r="I22" s="192">
        <v>0</v>
      </c>
      <c r="J22" s="62">
        <f t="shared" si="10"/>
        <v>0</v>
      </c>
      <c r="K22" s="62">
        <f t="shared" si="11"/>
        <v>0</v>
      </c>
      <c r="L22" s="61">
        <f t="shared" si="6"/>
        <v>0</v>
      </c>
      <c r="M22" s="62">
        <f>IF(G22&lt;=0,0,ROUND((G22-L22)*(H22/J22),0))</f>
        <v>0</v>
      </c>
      <c r="N22" s="62">
        <f t="shared" si="0"/>
        <v>0</v>
      </c>
      <c r="O22" s="61">
        <f t="shared" si="1"/>
        <v>0</v>
      </c>
      <c r="P22" s="62">
        <f t="shared" si="2"/>
        <v>0</v>
      </c>
      <c r="Q22" s="61">
        <f t="shared" si="3"/>
        <v>0</v>
      </c>
      <c r="R22" s="62">
        <f t="shared" si="4"/>
        <v>0</v>
      </c>
      <c r="S22" s="62">
        <f t="shared" si="4"/>
        <v>0</v>
      </c>
      <c r="T22" s="61">
        <f t="shared" si="5"/>
        <v>0</v>
      </c>
      <c r="U22" s="67"/>
      <c r="V22" s="31"/>
      <c r="W22" s="31"/>
    </row>
    <row r="23" spans="1:23" ht="23.25">
      <c r="A23" s="31"/>
      <c r="B23" s="63" t="s">
        <v>105</v>
      </c>
      <c r="C23" s="192">
        <v>2287</v>
      </c>
      <c r="D23" s="193">
        <v>1223</v>
      </c>
      <c r="E23" s="192">
        <v>0</v>
      </c>
      <c r="F23" s="160">
        <f t="shared" si="8"/>
        <v>1223</v>
      </c>
      <c r="G23" s="159">
        <f t="shared" si="9"/>
        <v>1064</v>
      </c>
      <c r="H23" s="195">
        <v>0</v>
      </c>
      <c r="I23" s="192">
        <v>214</v>
      </c>
      <c r="J23" s="62">
        <f t="shared" si="10"/>
        <v>214</v>
      </c>
      <c r="K23" s="62">
        <f t="shared" si="11"/>
        <v>1009</v>
      </c>
      <c r="L23" s="61">
        <f t="shared" si="6"/>
        <v>0</v>
      </c>
      <c r="M23" s="62">
        <f>IF(OR(G23&lt;=0,J23=0),0,ROUND((G23-L23)*(H23/J23),0))</f>
        <v>0</v>
      </c>
      <c r="N23" s="62">
        <f t="shared" si="0"/>
        <v>1064</v>
      </c>
      <c r="O23" s="61">
        <f>IF(J23&lt;=0,0,ROUND(+K23*H23/J23,0))</f>
        <v>0</v>
      </c>
      <c r="P23" s="62">
        <f t="shared" si="2"/>
        <v>1009</v>
      </c>
      <c r="Q23" s="61">
        <f t="shared" si="3"/>
        <v>0</v>
      </c>
      <c r="R23" s="62">
        <f t="shared" si="4"/>
        <v>0</v>
      </c>
      <c r="S23" s="62">
        <f t="shared" si="4"/>
        <v>2287</v>
      </c>
      <c r="T23" s="61">
        <f t="shared" si="5"/>
        <v>2287</v>
      </c>
      <c r="U23" s="67"/>
      <c r="V23" s="31"/>
      <c r="W23" s="31"/>
    </row>
    <row r="24" spans="1:23" ht="23.25">
      <c r="A24" s="31"/>
      <c r="B24" s="63" t="s">
        <v>106</v>
      </c>
      <c r="C24" s="192">
        <v>10648</v>
      </c>
      <c r="D24" s="193">
        <v>8597</v>
      </c>
      <c r="E24" s="192">
        <v>48</v>
      </c>
      <c r="F24" s="160">
        <f t="shared" si="8"/>
        <v>8645</v>
      </c>
      <c r="G24" s="159">
        <f t="shared" si="9"/>
        <v>2003</v>
      </c>
      <c r="H24" s="195">
        <v>3847</v>
      </c>
      <c r="I24" s="192">
        <v>1627</v>
      </c>
      <c r="J24" s="62">
        <f t="shared" si="10"/>
        <v>5474</v>
      </c>
      <c r="K24" s="62">
        <f t="shared" si="11"/>
        <v>3123</v>
      </c>
      <c r="L24" s="61">
        <f t="shared" si="6"/>
        <v>11</v>
      </c>
      <c r="M24" s="62">
        <f t="shared" si="7"/>
        <v>1400</v>
      </c>
      <c r="N24" s="62">
        <f t="shared" si="0"/>
        <v>592</v>
      </c>
      <c r="O24" s="61">
        <f t="shared" si="1"/>
        <v>2195</v>
      </c>
      <c r="P24" s="62">
        <f t="shared" si="2"/>
        <v>928</v>
      </c>
      <c r="Q24" s="61">
        <f t="shared" si="3"/>
        <v>59</v>
      </c>
      <c r="R24" s="62">
        <f t="shared" si="4"/>
        <v>7442</v>
      </c>
      <c r="S24" s="62">
        <f t="shared" si="4"/>
        <v>3147</v>
      </c>
      <c r="T24" s="61">
        <f t="shared" si="5"/>
        <v>10648</v>
      </c>
      <c r="U24" s="67"/>
      <c r="V24" s="31"/>
      <c r="W24" s="31"/>
    </row>
    <row r="25" spans="1:23" ht="23.25">
      <c r="A25" s="31"/>
      <c r="B25" s="63" t="s">
        <v>107</v>
      </c>
      <c r="C25" s="192">
        <v>22254</v>
      </c>
      <c r="D25" s="193">
        <v>18938</v>
      </c>
      <c r="E25" s="192">
        <v>360</v>
      </c>
      <c r="F25" s="160">
        <f t="shared" si="8"/>
        <v>19298</v>
      </c>
      <c r="G25" s="159">
        <f t="shared" si="9"/>
        <v>2956</v>
      </c>
      <c r="H25" s="195">
        <v>6520</v>
      </c>
      <c r="I25" s="192">
        <v>8349</v>
      </c>
      <c r="J25" s="62">
        <f t="shared" si="10"/>
        <v>14869</v>
      </c>
      <c r="K25" s="62">
        <f t="shared" si="11"/>
        <v>4069</v>
      </c>
      <c r="L25" s="61">
        <f t="shared" si="6"/>
        <v>55</v>
      </c>
      <c r="M25" s="62">
        <f t="shared" si="7"/>
        <v>1272</v>
      </c>
      <c r="N25" s="62">
        <f t="shared" si="0"/>
        <v>1629</v>
      </c>
      <c r="O25" s="61">
        <f t="shared" si="1"/>
        <v>1784</v>
      </c>
      <c r="P25" s="62">
        <f t="shared" si="2"/>
        <v>2285</v>
      </c>
      <c r="Q25" s="61">
        <f t="shared" si="3"/>
        <v>415</v>
      </c>
      <c r="R25" s="62">
        <f t="shared" si="4"/>
        <v>9576</v>
      </c>
      <c r="S25" s="62">
        <f t="shared" si="4"/>
        <v>12263</v>
      </c>
      <c r="T25" s="61">
        <f t="shared" si="5"/>
        <v>22254</v>
      </c>
      <c r="U25" s="67"/>
      <c r="V25" s="31"/>
      <c r="W25" s="31"/>
    </row>
    <row r="26" spans="1:23" ht="23.25">
      <c r="A26" s="31"/>
      <c r="B26" s="63" t="s">
        <v>108</v>
      </c>
      <c r="C26" s="192">
        <v>22445</v>
      </c>
      <c r="D26" s="193">
        <v>19200</v>
      </c>
      <c r="E26" s="192">
        <v>355</v>
      </c>
      <c r="F26" s="160">
        <f t="shared" si="8"/>
        <v>19555</v>
      </c>
      <c r="G26" s="159">
        <f t="shared" si="9"/>
        <v>2890</v>
      </c>
      <c r="H26" s="195">
        <v>5301</v>
      </c>
      <c r="I26" s="192">
        <v>10193</v>
      </c>
      <c r="J26" s="62">
        <f t="shared" si="10"/>
        <v>15494</v>
      </c>
      <c r="K26" s="62">
        <f t="shared" si="11"/>
        <v>3706</v>
      </c>
      <c r="L26" s="61">
        <f t="shared" si="6"/>
        <v>52</v>
      </c>
      <c r="M26" s="62">
        <f t="shared" si="7"/>
        <v>971</v>
      </c>
      <c r="N26" s="62">
        <f t="shared" si="0"/>
        <v>1867</v>
      </c>
      <c r="O26" s="61">
        <f t="shared" si="1"/>
        <v>1268</v>
      </c>
      <c r="P26" s="62">
        <f t="shared" si="2"/>
        <v>2438</v>
      </c>
      <c r="Q26" s="61">
        <f t="shared" si="3"/>
        <v>407</v>
      </c>
      <c r="R26" s="62">
        <f t="shared" si="4"/>
        <v>7540</v>
      </c>
      <c r="S26" s="62">
        <f t="shared" si="4"/>
        <v>14498</v>
      </c>
      <c r="T26" s="61">
        <f t="shared" si="5"/>
        <v>22445</v>
      </c>
      <c r="U26" s="67"/>
      <c r="V26" s="31"/>
      <c r="W26" s="31"/>
    </row>
    <row r="27" spans="1:23" ht="23.25">
      <c r="A27" s="31"/>
      <c r="B27" s="63" t="s">
        <v>109</v>
      </c>
      <c r="C27" s="192">
        <v>8800</v>
      </c>
      <c r="D27" s="193">
        <v>7269</v>
      </c>
      <c r="E27" s="192">
        <v>83</v>
      </c>
      <c r="F27" s="160">
        <f t="shared" si="8"/>
        <v>7352</v>
      </c>
      <c r="G27" s="159">
        <f t="shared" si="9"/>
        <v>1448</v>
      </c>
      <c r="H27" s="195">
        <v>281</v>
      </c>
      <c r="I27" s="192">
        <v>5558</v>
      </c>
      <c r="J27" s="62">
        <f t="shared" si="10"/>
        <v>5839</v>
      </c>
      <c r="K27" s="62">
        <f t="shared" si="11"/>
        <v>1430</v>
      </c>
      <c r="L27" s="61">
        <f t="shared" si="6"/>
        <v>16</v>
      </c>
      <c r="M27" s="62">
        <f t="shared" si="7"/>
        <v>69</v>
      </c>
      <c r="N27" s="62">
        <f t="shared" si="0"/>
        <v>1363</v>
      </c>
      <c r="O27" s="61">
        <f t="shared" si="1"/>
        <v>69</v>
      </c>
      <c r="P27" s="62">
        <f t="shared" si="2"/>
        <v>1361</v>
      </c>
      <c r="Q27" s="61">
        <f t="shared" si="3"/>
        <v>99</v>
      </c>
      <c r="R27" s="62">
        <f t="shared" si="4"/>
        <v>419</v>
      </c>
      <c r="S27" s="62">
        <f t="shared" si="4"/>
        <v>8282</v>
      </c>
      <c r="T27" s="61">
        <f t="shared" si="5"/>
        <v>8800</v>
      </c>
      <c r="U27" s="67"/>
      <c r="V27" s="31"/>
      <c r="W27" s="31"/>
    </row>
    <row r="28" spans="1:23" ht="23.25">
      <c r="A28" s="31"/>
      <c r="B28" s="63" t="s">
        <v>110</v>
      </c>
      <c r="C28" s="192">
        <v>6727</v>
      </c>
      <c r="D28" s="193">
        <v>5371</v>
      </c>
      <c r="E28" s="192">
        <v>0</v>
      </c>
      <c r="F28" s="160">
        <f t="shared" si="8"/>
        <v>5371</v>
      </c>
      <c r="G28" s="159">
        <f t="shared" si="9"/>
        <v>1356</v>
      </c>
      <c r="H28" s="195">
        <v>0</v>
      </c>
      <c r="I28" s="192">
        <v>4586</v>
      </c>
      <c r="J28" s="62">
        <f t="shared" si="10"/>
        <v>4586</v>
      </c>
      <c r="K28" s="62">
        <f t="shared" si="11"/>
        <v>785</v>
      </c>
      <c r="L28" s="61">
        <f t="shared" si="6"/>
        <v>0</v>
      </c>
      <c r="M28" s="62">
        <f t="shared" si="7"/>
        <v>0</v>
      </c>
      <c r="N28" s="62">
        <f t="shared" si="0"/>
        <v>1356</v>
      </c>
      <c r="O28" s="61">
        <f t="shared" si="1"/>
        <v>0</v>
      </c>
      <c r="P28" s="62">
        <f t="shared" si="2"/>
        <v>785</v>
      </c>
      <c r="Q28" s="61">
        <f t="shared" si="3"/>
        <v>0</v>
      </c>
      <c r="R28" s="62">
        <f t="shared" si="4"/>
        <v>0</v>
      </c>
      <c r="S28" s="62">
        <f t="shared" si="4"/>
        <v>6727</v>
      </c>
      <c r="T28" s="61">
        <f t="shared" si="5"/>
        <v>6727</v>
      </c>
      <c r="U28" s="67"/>
      <c r="V28" s="31"/>
      <c r="W28" s="31"/>
    </row>
    <row r="29" spans="1:23" ht="23.25">
      <c r="A29" s="31"/>
      <c r="B29" s="63" t="s">
        <v>111</v>
      </c>
      <c r="C29" s="192">
        <v>63</v>
      </c>
      <c r="D29" s="193">
        <v>119</v>
      </c>
      <c r="E29" s="192">
        <v>0</v>
      </c>
      <c r="F29" s="160">
        <f t="shared" si="8"/>
        <v>119</v>
      </c>
      <c r="G29" s="159">
        <f t="shared" si="9"/>
        <v>-56</v>
      </c>
      <c r="H29" s="195">
        <v>0</v>
      </c>
      <c r="I29" s="192">
        <v>130</v>
      </c>
      <c r="J29" s="62">
        <f t="shared" si="10"/>
        <v>130</v>
      </c>
      <c r="K29" s="62">
        <f t="shared" si="11"/>
        <v>-11</v>
      </c>
      <c r="L29" s="61">
        <f t="shared" si="6"/>
        <v>0</v>
      </c>
      <c r="M29" s="62">
        <f t="shared" si="7"/>
        <v>0</v>
      </c>
      <c r="N29" s="62">
        <f t="shared" si="0"/>
        <v>-56</v>
      </c>
      <c r="O29" s="61">
        <f t="shared" si="1"/>
        <v>0</v>
      </c>
      <c r="P29" s="62">
        <f t="shared" si="2"/>
        <v>-11</v>
      </c>
      <c r="Q29" s="61">
        <f t="shared" si="3"/>
        <v>0</v>
      </c>
      <c r="R29" s="62">
        <f t="shared" si="4"/>
        <v>0</v>
      </c>
      <c r="S29" s="62">
        <f t="shared" si="4"/>
        <v>63</v>
      </c>
      <c r="T29" s="61">
        <f t="shared" si="5"/>
        <v>63</v>
      </c>
      <c r="U29" s="67"/>
      <c r="V29" s="31"/>
      <c r="W29" s="31"/>
    </row>
    <row r="30" spans="1:23" ht="23.25">
      <c r="A30" s="31"/>
      <c r="B30" s="63" t="s">
        <v>112</v>
      </c>
      <c r="C30" s="192">
        <v>0</v>
      </c>
      <c r="D30" s="193">
        <v>0</v>
      </c>
      <c r="E30" s="192">
        <v>0</v>
      </c>
      <c r="F30" s="160">
        <f t="shared" si="8"/>
        <v>0</v>
      </c>
      <c r="G30" s="159">
        <f t="shared" si="9"/>
        <v>0</v>
      </c>
      <c r="H30" s="195">
        <v>0</v>
      </c>
      <c r="I30" s="192">
        <v>0</v>
      </c>
      <c r="J30" s="62">
        <f t="shared" si="10"/>
        <v>0</v>
      </c>
      <c r="K30" s="62">
        <f t="shared" si="11"/>
        <v>0</v>
      </c>
      <c r="L30" s="61">
        <f t="shared" si="6"/>
        <v>0</v>
      </c>
      <c r="M30" s="62">
        <f t="shared" si="7"/>
        <v>0</v>
      </c>
      <c r="N30" s="62">
        <f t="shared" si="0"/>
        <v>0</v>
      </c>
      <c r="O30" s="61">
        <f t="shared" si="1"/>
        <v>0</v>
      </c>
      <c r="P30" s="62">
        <f t="shared" si="2"/>
        <v>0</v>
      </c>
      <c r="Q30" s="61">
        <f t="shared" si="3"/>
        <v>0</v>
      </c>
      <c r="R30" s="62">
        <f t="shared" si="4"/>
        <v>0</v>
      </c>
      <c r="S30" s="62">
        <f t="shared" si="4"/>
        <v>0</v>
      </c>
      <c r="T30" s="61">
        <f t="shared" si="5"/>
        <v>0</v>
      </c>
      <c r="U30" s="67"/>
      <c r="V30" s="31"/>
      <c r="W30" s="31"/>
    </row>
    <row r="31" spans="1:23" ht="24" thickBot="1">
      <c r="A31" s="31"/>
      <c r="B31" s="63"/>
      <c r="C31" s="197"/>
      <c r="D31" s="193"/>
      <c r="E31" s="197"/>
      <c r="F31" s="62"/>
      <c r="G31" s="62"/>
      <c r="H31" s="197"/>
      <c r="I31" s="197"/>
      <c r="J31" s="62"/>
      <c r="K31" s="62"/>
      <c r="L31" s="61"/>
      <c r="M31" s="62"/>
      <c r="N31" s="62"/>
      <c r="O31" s="61"/>
      <c r="P31" s="62"/>
      <c r="Q31" s="61"/>
      <c r="R31" s="62"/>
      <c r="S31" s="62"/>
      <c r="T31" s="61"/>
      <c r="U31" s="67"/>
      <c r="V31" s="31"/>
      <c r="W31" s="31"/>
    </row>
    <row r="32" spans="1:23" ht="24.75" thickTop="1" thickBot="1">
      <c r="A32" s="31"/>
      <c r="B32" s="60" t="s">
        <v>42</v>
      </c>
      <c r="C32" s="74">
        <f>SUM(C19:C30)</f>
        <v>73224</v>
      </c>
      <c r="D32" s="74">
        <f t="shared" ref="D32:L32" si="12">SUM(D19:D30)</f>
        <v>60717</v>
      </c>
      <c r="E32" s="74">
        <f t="shared" si="12"/>
        <v>846</v>
      </c>
      <c r="F32" s="74">
        <f t="shared" si="12"/>
        <v>61563</v>
      </c>
      <c r="G32" s="74">
        <f t="shared" si="12"/>
        <v>11661</v>
      </c>
      <c r="H32" s="74">
        <f t="shared" si="12"/>
        <v>15949</v>
      </c>
      <c r="I32" s="74">
        <f t="shared" si="12"/>
        <v>30657</v>
      </c>
      <c r="J32" s="74">
        <f t="shared" si="12"/>
        <v>46606</v>
      </c>
      <c r="K32" s="74">
        <f t="shared" si="12"/>
        <v>14111</v>
      </c>
      <c r="L32" s="75">
        <f t="shared" si="12"/>
        <v>134</v>
      </c>
      <c r="M32" s="74">
        <f>ROUNDDOWN(SUM(M19:M30),0)</f>
        <v>3712</v>
      </c>
      <c r="N32" s="74">
        <f t="shared" ref="N32:T32" si="13">SUM(N19:N30)</f>
        <v>7815</v>
      </c>
      <c r="O32" s="75">
        <f t="shared" si="13"/>
        <v>5316</v>
      </c>
      <c r="P32" s="74">
        <f t="shared" si="13"/>
        <v>8795</v>
      </c>
      <c r="Q32" s="75">
        <f t="shared" si="13"/>
        <v>980</v>
      </c>
      <c r="R32" s="74">
        <f t="shared" si="13"/>
        <v>24977</v>
      </c>
      <c r="S32" s="74">
        <f t="shared" si="13"/>
        <v>47267</v>
      </c>
      <c r="T32" s="75">
        <f t="shared" si="13"/>
        <v>73224</v>
      </c>
      <c r="U32" s="67"/>
      <c r="V32" s="31"/>
      <c r="W32" s="31"/>
    </row>
    <row r="33" spans="1:23" ht="15">
      <c r="A33" s="31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9"/>
      <c r="M33" s="69"/>
      <c r="N33" s="69"/>
      <c r="O33" s="69"/>
      <c r="P33" s="69"/>
      <c r="Q33" s="69"/>
      <c r="R33" s="69"/>
      <c r="S33" s="69"/>
      <c r="T33" s="68"/>
      <c r="U33" s="31"/>
      <c r="V33" s="31"/>
      <c r="W33" s="31"/>
    </row>
    <row r="34" spans="1:23" ht="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</row>
    <row r="35" spans="1:23" ht="15">
      <c r="A35" s="31"/>
      <c r="B35" s="31"/>
      <c r="C35" s="31"/>
      <c r="D35" s="31"/>
      <c r="E35" s="31"/>
      <c r="F35" s="31"/>
      <c r="G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</row>
    <row r="36" spans="1:23" ht="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</row>
    <row r="37" spans="1:23" ht="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</row>
    <row r="38" spans="1:23" ht="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</row>
    <row r="39" spans="1:23" ht="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</row>
    <row r="40" spans="1:23" ht="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</row>
    <row r="41" spans="1:23">
      <c r="A41" s="21"/>
      <c r="B41" s="26"/>
      <c r="C41" s="26"/>
      <c r="D41" s="26"/>
      <c r="E41" s="26"/>
      <c r="F41" s="26"/>
      <c r="G41" s="26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Documentation</vt:lpstr>
      <vt:lpstr>Summary</vt:lpstr>
      <vt:lpstr>AccountingYear</vt:lpstr>
      <vt:lpstr>CourtlandAboveLovewell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SZheng</dc:creator>
  <cp:lastModifiedBy>Ahern, Justin</cp:lastModifiedBy>
  <dcterms:created xsi:type="dcterms:W3CDTF">2005-05-09T13:24:24Z</dcterms:created>
  <dcterms:modified xsi:type="dcterms:W3CDTF">2022-02-25T23:02:11Z</dcterms:modified>
</cp:coreProperties>
</file>