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RCA\EC\For2019\KS\GW_Model_Input\CIR\"/>
    </mc:Choice>
  </mc:AlternateContent>
  <xr:revisionPtr revIDLastSave="0" documentId="13_ncr:1_{243658CB-5F66-42F7-9DFD-E69B6088D301}" xr6:coauthVersionLast="44" xr6:coauthVersionMax="44" xr10:uidLastSave="{00000000-0000-0000-0000-000000000000}"/>
  <bookViews>
    <workbookView xWindow="1470" yWindow="1470" windowWidth="19028" windowHeight="10973" xr2:uid="{34E030A8-3B03-4931-8C27-C0C5FE699AA6}"/>
  </bookViews>
  <sheets>
    <sheet name="summary_by_COUNTY" sheetId="1" r:id="rId1"/>
  </sheets>
  <externalReferences>
    <externalReference r:id="rId2"/>
  </externalReferences>
  <definedNames>
    <definedName name="cn_eff">[1]results_COUNTY!$AH$4</definedName>
    <definedName name="CN_W">[1]results_COUNTY!$AE$4</definedName>
    <definedName name="dates">[1]Frost!$A$8:$O$15</definedName>
    <definedName name="dc_eff">[1]results_COUNTY!$AH$5</definedName>
    <definedName name="DC_W">[1]results_COUNTY!$AE$5</definedName>
    <definedName name="nt_eff">[1]results_COUNTY!$AH$6</definedName>
    <definedName name="NT_W">[1]results_COUNTY!$AE$6</definedName>
    <definedName name="pl_eff">[1]results_COUNTY!$AH$7</definedName>
    <definedName name="PL_W">[1]results_COUNTY!$AE$7</definedName>
    <definedName name="ra_eff">[1]results_COUNTY!$AH$8</definedName>
    <definedName name="RA_W">[1]results_COUNTY!$AE$8</definedName>
    <definedName name="sd_eff">[1]results_COUNTY!$AH$9</definedName>
    <definedName name="SD_W">[1]results_COUNTY!$AE$9</definedName>
    <definedName name="sh_eff">[1]results_COUNTY!$AH$10</definedName>
    <definedName name="th_eff">[1]results_COUNTY!$AH$11</definedName>
    <definedName name="TH_W">[1]results_COUNTY!$AE$11</definedName>
    <definedName name="tr_eff">[1]results_COUNTY!$AH$12</definedName>
    <definedName name="TR_W">[1]results_COUNTY!$AE$12</definedName>
    <definedName name="year">[1]NOTES!$B$2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E11" i="1"/>
  <c r="D11" i="1"/>
  <c r="C11" i="1"/>
  <c r="F11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H12" i="1"/>
  <c r="H11" i="1"/>
  <c r="G11" i="1"/>
  <c r="O10" i="1"/>
  <c r="N10" i="1"/>
  <c r="L10" i="1"/>
  <c r="H10" i="1"/>
  <c r="G10" i="1"/>
  <c r="F10" i="1"/>
  <c r="O9" i="1"/>
  <c r="L9" i="1"/>
  <c r="H9" i="1"/>
  <c r="G9" i="1"/>
  <c r="N9" i="1" s="1"/>
  <c r="F9" i="1"/>
  <c r="O8" i="1"/>
  <c r="N8" i="1"/>
  <c r="H8" i="1"/>
  <c r="G8" i="1"/>
  <c r="F8" i="1"/>
  <c r="O7" i="1"/>
  <c r="L7" i="1"/>
  <c r="H7" i="1"/>
  <c r="G7" i="1"/>
  <c r="N7" i="1" s="1"/>
  <c r="F7" i="1"/>
  <c r="O6" i="1"/>
  <c r="N6" i="1"/>
  <c r="L6" i="1"/>
  <c r="H6" i="1"/>
  <c r="G6" i="1"/>
  <c r="F6" i="1"/>
  <c r="O5" i="1"/>
  <c r="L5" i="1"/>
  <c r="H5" i="1"/>
  <c r="G5" i="1"/>
  <c r="N5" i="1" s="1"/>
  <c r="F5" i="1"/>
  <c r="O4" i="1"/>
  <c r="N4" i="1"/>
  <c r="H4" i="1"/>
  <c r="G4" i="1"/>
  <c r="F4" i="1"/>
  <c r="O3" i="1"/>
  <c r="L3" i="1"/>
  <c r="H3" i="1"/>
  <c r="G3" i="1"/>
  <c r="N3" i="1" s="1"/>
  <c r="F3" i="1"/>
  <c r="O2" i="1"/>
  <c r="N2" i="1"/>
  <c r="M13" i="1"/>
  <c r="H2" i="1"/>
  <c r="G2" i="1"/>
  <c r="G13" i="1" s="1"/>
  <c r="F2" i="1"/>
  <c r="I13" i="1" l="1"/>
  <c r="J13" i="1"/>
  <c r="K13" i="1"/>
  <c r="K17" i="1" s="1"/>
  <c r="L4" i="1"/>
  <c r="L8" i="1"/>
  <c r="K16" i="1"/>
  <c r="F12" i="1"/>
  <c r="N13" i="1"/>
  <c r="L2" i="1"/>
  <c r="N11" i="1" l="1"/>
  <c r="L13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</authors>
  <commentList>
    <comment ref="J25" authorId="0" shapeId="0" xr:uid="{B5D89485-5EBE-4E20-A37B-DE8AD31B893E}">
      <text>
        <r>
          <rPr>
            <b/>
            <sz val="8"/>
            <color indexed="81"/>
            <rFont val="Tahoma"/>
            <family val="2"/>
          </rPr>
          <t>gw irrigation return flow for representative counties:</t>
        </r>
        <r>
          <rPr>
            <sz val="8"/>
            <color indexed="81"/>
            <rFont val="Tahoma"/>
            <family val="2"/>
          </rPr>
          <t xml:space="preserve">
index functions reference range an25:an41; for source, see comment in cell an23.</t>
        </r>
      </text>
    </comment>
  </commentList>
</comments>
</file>

<file path=xl/sharedStrings.xml><?xml version="1.0" encoding="utf-8"?>
<sst xmlns="http://schemas.openxmlformats.org/spreadsheetml/2006/main" count="137" uniqueCount="88">
  <si>
    <t>county</t>
  </si>
  <si>
    <t>record</t>
  </si>
  <si>
    <t>reported gw Irrig pumping 2019 Ac-ft [6]</t>
  </si>
  <si>
    <t>Return flow af [6]</t>
  </si>
  <si>
    <t>reported gw Irrig area 2019 Acres [6]</t>
  </si>
  <si>
    <t>return flow fraction</t>
  </si>
  <si>
    <t>gw irrigated depth (in)</t>
  </si>
  <si>
    <t>Irrig area as fraction of total</t>
  </si>
  <si>
    <t>potential consumptive use composite 2019 in [1]</t>
  </si>
  <si>
    <t>NET consumptive use composite 2019 in [2]</t>
  </si>
  <si>
    <t>Pumping (CIR) in 2019 in [3]</t>
  </si>
  <si>
    <t>effective precip composite 2019 in [4]</t>
  </si>
  <si>
    <t>actual precip 2019 in [5]</t>
  </si>
  <si>
    <t>Pct irrig demand met</t>
  </si>
  <si>
    <t>match co</t>
  </si>
  <si>
    <t>co abbrev</t>
  </si>
  <si>
    <t>co name</t>
  </si>
  <si>
    <t>Cheyenne</t>
  </si>
  <si>
    <t>CN</t>
  </si>
  <si>
    <t>CHEYENNE</t>
  </si>
  <si>
    <t>Decatur</t>
  </si>
  <si>
    <t>DC</t>
  </si>
  <si>
    <t>DECATUR</t>
  </si>
  <si>
    <t>Norton</t>
  </si>
  <si>
    <t>NT</t>
  </si>
  <si>
    <t>NORTON</t>
  </si>
  <si>
    <t>Phillips</t>
  </si>
  <si>
    <t>PL</t>
  </si>
  <si>
    <t>PHILLIPS</t>
  </si>
  <si>
    <t>Rawlins</t>
  </si>
  <si>
    <t>RA</t>
  </si>
  <si>
    <t>RAWLINS</t>
  </si>
  <si>
    <t>Sheridan</t>
  </si>
  <si>
    <t>SD</t>
  </si>
  <si>
    <t>SHERIDAN</t>
  </si>
  <si>
    <t>Sherman</t>
  </si>
  <si>
    <t>SH</t>
  </si>
  <si>
    <t>SHERMAN</t>
  </si>
  <si>
    <t>Thomas</t>
  </si>
  <si>
    <t>TH</t>
  </si>
  <si>
    <t>THOMAS</t>
  </si>
  <si>
    <t>Trego</t>
  </si>
  <si>
    <t>TR</t>
  </si>
  <si>
    <t>TREGO</t>
  </si>
  <si>
    <t>sum or wtd. avg</t>
  </si>
  <si>
    <t>all KS counties</t>
  </si>
  <si>
    <t>arithmetic Avg</t>
  </si>
  <si>
    <t>Reported</t>
  </si>
  <si>
    <t>pct demand met</t>
  </si>
  <si>
    <t>Reported gw irrigation depth as fraction of CIR in 2019 for representative counties:</t>
  </si>
  <si>
    <t>Notes (references are to sheet results_COUNTY, recs 31 48 65 82 99 116 133 150 167):</t>
  </si>
  <si>
    <t>[ratio of weighted averages, wtd by irrig. area]</t>
  </si>
  <si>
    <t>[1]</t>
  </si>
  <si>
    <t>col. x for each county</t>
  </si>
  <si>
    <t>[ratio of arithmetic averages]</t>
  </si>
  <si>
    <t>[2]</t>
  </si>
  <si>
    <t>col. ah for each county</t>
  </si>
  <si>
    <t>[3]</t>
  </si>
  <si>
    <t>col. ai for each county</t>
  </si>
  <si>
    <t>[4]</t>
  </si>
  <si>
    <t>range r4:r12 of sheet results_COUNTY: the difference (potential consumptive use - NET consumptive use)</t>
  </si>
  <si>
    <t>[5]</t>
  </si>
  <si>
    <t>range o4:o12 of sheet results_COUNTY: average over precipitation at stations, with weights given by range e4_L12.</t>
  </si>
  <si>
    <t>[6]</t>
  </si>
  <si>
    <t>from sheet summary_COUNTY in RRCS_Overlap_Groups_2017prelim.xls</t>
  </si>
  <si>
    <t>Alfalfa</t>
  </si>
  <si>
    <t>Corn</t>
  </si>
  <si>
    <t>Soybeans</t>
  </si>
  <si>
    <t>Grain Sorghum</t>
  </si>
  <si>
    <t>Sun-flowers</t>
  </si>
  <si>
    <t>Wheat</t>
  </si>
  <si>
    <t>sum</t>
  </si>
  <si>
    <t>rech rate</t>
  </si>
  <si>
    <t>all</t>
  </si>
  <si>
    <t>COUNTY</t>
  </si>
  <si>
    <t>Total for six crops</t>
  </si>
  <si>
    <t>Total for all crops</t>
  </si>
  <si>
    <t>sample fraction</t>
  </si>
  <si>
    <t>GH</t>
  </si>
  <si>
    <t>GO</t>
  </si>
  <si>
    <t>JW</t>
  </si>
  <si>
    <t>LG</t>
  </si>
  <si>
    <t>RO</t>
  </si>
  <si>
    <t>RP</t>
  </si>
  <si>
    <t>WA</t>
  </si>
  <si>
    <t>Total</t>
  </si>
  <si>
    <t>2019 crop distribution for selected counties used in CIR calculations</t>
  </si>
  <si>
    <t>2019 crop irrigated areas for all counties: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</si>
</sst>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 x14ac:knownFonts="1">
    <font>
      <sz val="10"/>
      <name val="Book Antiqua"/>
      <family val="1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sz val="1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0" xfId="0" applyFont="1"/>
    <xf numFmtId="3" fontId="1" fillId="0" borderId="1" xfId="1" applyNumberFormat="1" applyBorder="1"/>
    <xf numFmtId="164" fontId="4" fillId="0" borderId="1" xfId="0" applyNumberFormat="1" applyFont="1" applyBorder="1"/>
    <xf numFmtId="2" fontId="0" fillId="0" borderId="1" xfId="0" applyNumberFormat="1" applyBorder="1"/>
    <xf numFmtId="165" fontId="0" fillId="0" borderId="1" xfId="0" applyNumberFormat="1" applyBorder="1"/>
    <xf numFmtId="2" fontId="3" fillId="0" borderId="1" xfId="0" applyNumberFormat="1" applyFont="1" applyBorder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2" fontId="3" fillId="0" borderId="0" xfId="0" applyNumberFormat="1" applyFont="1"/>
    <xf numFmtId="0" fontId="3" fillId="0" borderId="5" xfId="0" applyFont="1" applyBorder="1"/>
    <xf numFmtId="1" fontId="3" fillId="0" borderId="0" xfId="0" applyNumberFormat="1" applyFont="1"/>
    <xf numFmtId="2" fontId="3" fillId="0" borderId="6" xfId="0" applyNumberFormat="1" applyFont="1" applyBorder="1"/>
    <xf numFmtId="10" fontId="3" fillId="0" borderId="0" xfId="0" applyNumberFormat="1" applyFont="1"/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/>
    <xf numFmtId="10" fontId="0" fillId="0" borderId="1" xfId="0" applyNumberFormat="1" applyBorder="1"/>
    <xf numFmtId="3" fontId="8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/>
    <xf numFmtId="0" fontId="0" fillId="3" borderId="0" xfId="0" applyFill="1"/>
    <xf numFmtId="3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3" fontId="0" fillId="0" borderId="0" xfId="0" applyNumberFormat="1"/>
  </cellXfs>
  <cellStyles count="3">
    <cellStyle name="Normal" xfId="0" builtinId="0"/>
    <cellStyle name="Normal 4" xfId="1" xr:uid="{F84037B3-06FD-4D13-B3AE-9827543CD9D7}"/>
    <cellStyle name="Normal 4 2" xfId="2" xr:uid="{26390677-ADFE-458E-B287-81B42369E3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CIR_update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on_locations"/>
      <sheetName val="etRad"/>
      <sheetName val="import"/>
      <sheetName val="KSNE"/>
      <sheetName val="input_CLIMATE"/>
      <sheetName val="Sheet1"/>
      <sheetName val="ET_Colby_KSU"/>
      <sheetName val="ET_Scandia_KSU"/>
      <sheetName val="input_ET"/>
      <sheetName val="input_CLIMATE_C"/>
      <sheetName val="NOTES"/>
      <sheetName val="summary_by_COUNTY"/>
      <sheetName val="results_COUNTY"/>
      <sheetName val="results_station"/>
      <sheetName val="Frost"/>
      <sheetName val="Atwood"/>
      <sheetName val="Colby"/>
      <sheetName val="Goodland"/>
      <sheetName val="Norton"/>
      <sheetName val="Oberlin"/>
      <sheetName val="Wakeeney"/>
      <sheetName val="NE_harlan"/>
      <sheetName val="NE_benk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B2">
            <v>2019</v>
          </cell>
        </row>
      </sheetData>
      <sheetData sheetId="11"/>
      <sheetData sheetId="12">
        <row r="4">
          <cell r="O4">
            <v>25.224690605518518</v>
          </cell>
          <cell r="AE4">
            <v>3.5</v>
          </cell>
          <cell r="AH4">
            <v>0.84853976674617282</v>
          </cell>
        </row>
        <row r="5">
          <cell r="AE5">
            <v>3.9</v>
          </cell>
          <cell r="AH5">
            <v>0.84439812355284771</v>
          </cell>
        </row>
        <row r="6">
          <cell r="AE6">
            <v>3.9</v>
          </cell>
          <cell r="AH6">
            <v>0.82742148409552763</v>
          </cell>
        </row>
        <row r="7">
          <cell r="AE7">
            <v>3.9</v>
          </cell>
          <cell r="AH7">
            <v>0.82062471151911143</v>
          </cell>
        </row>
        <row r="8">
          <cell r="AE8">
            <v>3.5</v>
          </cell>
          <cell r="AH8">
            <v>0.84831667243928632</v>
          </cell>
        </row>
        <row r="9">
          <cell r="AE9">
            <v>3.9</v>
          </cell>
          <cell r="AH9">
            <v>0.84827586809392375</v>
          </cell>
        </row>
        <row r="10">
          <cell r="AH10">
            <v>0.8485249944721478</v>
          </cell>
        </row>
        <row r="11">
          <cell r="AE11">
            <v>3.5</v>
          </cell>
          <cell r="AH11">
            <v>0.8477366615584323</v>
          </cell>
        </row>
        <row r="12">
          <cell r="AE12">
            <v>3.9</v>
          </cell>
          <cell r="AH12">
            <v>0.84747591729947591</v>
          </cell>
        </row>
      </sheetData>
      <sheetData sheetId="13"/>
      <sheetData sheetId="14">
        <row r="8">
          <cell r="A8" t="str">
            <v>Atwood</v>
          </cell>
          <cell r="B8">
            <v>43567</v>
          </cell>
          <cell r="C8">
            <v>43749</v>
          </cell>
          <cell r="D8">
            <v>43578</v>
          </cell>
          <cell r="E8">
            <v>43749</v>
          </cell>
          <cell r="F8">
            <v>43611</v>
          </cell>
          <cell r="G8">
            <v>43749</v>
          </cell>
          <cell r="H8">
            <v>43558</v>
          </cell>
          <cell r="I8">
            <v>43757</v>
          </cell>
          <cell r="J8">
            <v>43548</v>
          </cell>
          <cell r="K8">
            <v>43774</v>
          </cell>
          <cell r="M8">
            <v>43588</v>
          </cell>
          <cell r="N8">
            <v>43749</v>
          </cell>
          <cell r="O8">
            <v>43749</v>
          </cell>
        </row>
        <row r="9">
          <cell r="A9" t="str">
            <v>Colby</v>
          </cell>
          <cell r="B9">
            <v>43566</v>
          </cell>
          <cell r="C9">
            <v>43749</v>
          </cell>
          <cell r="D9">
            <v>43580</v>
          </cell>
          <cell r="E9">
            <v>43749</v>
          </cell>
          <cell r="F9">
            <v>43612</v>
          </cell>
          <cell r="G9">
            <v>43749</v>
          </cell>
          <cell r="H9">
            <v>43557</v>
          </cell>
          <cell r="I9">
            <v>43758</v>
          </cell>
          <cell r="J9">
            <v>43548</v>
          </cell>
          <cell r="K9">
            <v>43774</v>
          </cell>
          <cell r="M9">
            <v>43569</v>
          </cell>
          <cell r="N9">
            <v>43749</v>
          </cell>
          <cell r="O9">
            <v>43749</v>
          </cell>
        </row>
        <row r="10">
          <cell r="A10" t="str">
            <v>Goodland</v>
          </cell>
          <cell r="B10">
            <v>43568</v>
          </cell>
          <cell r="C10">
            <v>43749</v>
          </cell>
          <cell r="D10">
            <v>43581</v>
          </cell>
          <cell r="E10">
            <v>43749</v>
          </cell>
          <cell r="F10">
            <v>43613</v>
          </cell>
          <cell r="G10">
            <v>43749</v>
          </cell>
          <cell r="H10">
            <v>43558</v>
          </cell>
          <cell r="I10">
            <v>43757</v>
          </cell>
          <cell r="J10">
            <v>43548</v>
          </cell>
          <cell r="K10">
            <v>43774</v>
          </cell>
          <cell r="M10">
            <v>43569</v>
          </cell>
          <cell r="N10">
            <v>43749</v>
          </cell>
          <cell r="O10">
            <v>43749</v>
          </cell>
        </row>
        <row r="11">
          <cell r="A11" t="str">
            <v>Norton</v>
          </cell>
          <cell r="B11">
            <v>43566</v>
          </cell>
          <cell r="C11">
            <v>43749</v>
          </cell>
          <cell r="D11">
            <v>43591</v>
          </cell>
          <cell r="E11">
            <v>43749</v>
          </cell>
          <cell r="F11">
            <v>43608</v>
          </cell>
          <cell r="G11">
            <v>43749</v>
          </cell>
          <cell r="H11">
            <v>43557</v>
          </cell>
          <cell r="I11">
            <v>43761</v>
          </cell>
          <cell r="J11">
            <v>43548</v>
          </cell>
          <cell r="K11">
            <v>43775</v>
          </cell>
          <cell r="M11">
            <v>43570</v>
          </cell>
          <cell r="N11">
            <v>43749</v>
          </cell>
          <cell r="O11">
            <v>43749</v>
          </cell>
        </row>
        <row r="12">
          <cell r="A12" t="str">
            <v>Oberlin</v>
          </cell>
          <cell r="B12">
            <v>43566</v>
          </cell>
          <cell r="C12">
            <v>43749</v>
          </cell>
          <cell r="D12">
            <v>43599</v>
          </cell>
          <cell r="E12">
            <v>43749</v>
          </cell>
          <cell r="F12">
            <v>43610</v>
          </cell>
          <cell r="G12">
            <v>43749</v>
          </cell>
          <cell r="H12">
            <v>43557</v>
          </cell>
          <cell r="I12">
            <v>43759</v>
          </cell>
          <cell r="J12">
            <v>43548</v>
          </cell>
          <cell r="K12">
            <v>43775</v>
          </cell>
          <cell r="M12">
            <v>43569</v>
          </cell>
          <cell r="N12">
            <v>43749</v>
          </cell>
          <cell r="O12">
            <v>43749</v>
          </cell>
        </row>
        <row r="13">
          <cell r="A13" t="str">
            <v>Wakeeny</v>
          </cell>
          <cell r="B13">
            <v>43563</v>
          </cell>
          <cell r="C13">
            <v>43749</v>
          </cell>
          <cell r="D13">
            <v>43579</v>
          </cell>
          <cell r="E13">
            <v>43749</v>
          </cell>
          <cell r="F13">
            <v>43604</v>
          </cell>
          <cell r="G13">
            <v>43749</v>
          </cell>
          <cell r="H13">
            <v>43554</v>
          </cell>
          <cell r="I13">
            <v>43765</v>
          </cell>
          <cell r="J13">
            <v>43545</v>
          </cell>
          <cell r="K13">
            <v>43779</v>
          </cell>
          <cell r="M13">
            <v>43569</v>
          </cell>
          <cell r="N13">
            <v>43749</v>
          </cell>
          <cell r="O13">
            <v>43749</v>
          </cell>
        </row>
        <row r="14">
          <cell r="A14" t="str">
            <v>NE - Harlan</v>
          </cell>
          <cell r="B14">
            <v>43565</v>
          </cell>
          <cell r="C14">
            <v>43749</v>
          </cell>
          <cell r="D14">
            <v>43585</v>
          </cell>
          <cell r="E14">
            <v>43749</v>
          </cell>
          <cell r="F14">
            <v>43605</v>
          </cell>
          <cell r="G14">
            <v>43749</v>
          </cell>
          <cell r="H14">
            <v>43557</v>
          </cell>
          <cell r="I14">
            <v>43761</v>
          </cell>
          <cell r="J14">
            <v>43549</v>
          </cell>
          <cell r="K14">
            <v>43776</v>
          </cell>
          <cell r="M14">
            <v>43569</v>
          </cell>
          <cell r="N14">
            <v>43749</v>
          </cell>
          <cell r="O14">
            <v>43749</v>
          </cell>
        </row>
        <row r="15">
          <cell r="A15" t="str">
            <v>NE - Benkelman</v>
          </cell>
          <cell r="B15">
            <v>43567</v>
          </cell>
          <cell r="C15">
            <v>43749</v>
          </cell>
          <cell r="D15">
            <v>43581</v>
          </cell>
          <cell r="E15">
            <v>43746</v>
          </cell>
          <cell r="F15">
            <v>43612</v>
          </cell>
          <cell r="G15">
            <v>43746</v>
          </cell>
          <cell r="H15">
            <v>43558</v>
          </cell>
          <cell r="I15">
            <v>43756</v>
          </cell>
          <cell r="J15">
            <v>43549</v>
          </cell>
          <cell r="K15">
            <v>43774</v>
          </cell>
          <cell r="M15">
            <v>43587</v>
          </cell>
          <cell r="N15">
            <v>43749</v>
          </cell>
          <cell r="O15">
            <v>43746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6EB33-9E5A-44EE-8C20-5F68308336AA}">
  <sheetPr codeName="Sheet32">
    <pageSetUpPr fitToPage="1"/>
  </sheetPr>
  <dimension ref="A1:Q70"/>
  <sheetViews>
    <sheetView tabSelected="1" topLeftCell="B26" zoomScaleNormal="100" workbookViewId="0">
      <selection activeCell="B40" sqref="B40"/>
    </sheetView>
  </sheetViews>
  <sheetFormatPr defaultRowHeight="12.75" x14ac:dyDescent="0.35"/>
  <cols>
    <col min="1" max="1" width="15" style="4" customWidth="1"/>
    <col min="2" max="8" width="11.85546875" style="4" customWidth="1"/>
    <col min="9" max="9" width="12.2109375" style="4" customWidth="1"/>
    <col min="10" max="10" width="12.85546875" style="4" customWidth="1"/>
    <col min="11" max="13" width="11.5703125" style="4" customWidth="1"/>
    <col min="14" max="15" width="9.140625" style="4"/>
    <col min="16" max="16" width="10.640625" style="4" bestFit="1" customWidth="1"/>
    <col min="17" max="256" width="9.140625" style="4"/>
    <col min="257" max="257" width="15" style="4" customWidth="1"/>
    <col min="258" max="264" width="11.85546875" style="4" customWidth="1"/>
    <col min="265" max="265" width="12.2109375" style="4" customWidth="1"/>
    <col min="266" max="266" width="12.85546875" style="4" customWidth="1"/>
    <col min="267" max="269" width="11.5703125" style="4" customWidth="1"/>
    <col min="270" max="271" width="9.140625" style="4"/>
    <col min="272" max="272" width="10.640625" style="4" bestFit="1" customWidth="1"/>
    <col min="273" max="512" width="9.140625" style="4"/>
    <col min="513" max="513" width="15" style="4" customWidth="1"/>
    <col min="514" max="520" width="11.85546875" style="4" customWidth="1"/>
    <col min="521" max="521" width="12.2109375" style="4" customWidth="1"/>
    <col min="522" max="522" width="12.85546875" style="4" customWidth="1"/>
    <col min="523" max="525" width="11.5703125" style="4" customWidth="1"/>
    <col min="526" max="527" width="9.140625" style="4"/>
    <col min="528" max="528" width="10.640625" style="4" bestFit="1" customWidth="1"/>
    <col min="529" max="768" width="9.140625" style="4"/>
    <col min="769" max="769" width="15" style="4" customWidth="1"/>
    <col min="770" max="776" width="11.85546875" style="4" customWidth="1"/>
    <col min="777" max="777" width="12.2109375" style="4" customWidth="1"/>
    <col min="778" max="778" width="12.85546875" style="4" customWidth="1"/>
    <col min="779" max="781" width="11.5703125" style="4" customWidth="1"/>
    <col min="782" max="783" width="9.140625" style="4"/>
    <col min="784" max="784" width="10.640625" style="4" bestFit="1" customWidth="1"/>
    <col min="785" max="1024" width="9.140625" style="4"/>
    <col min="1025" max="1025" width="15" style="4" customWidth="1"/>
    <col min="1026" max="1032" width="11.85546875" style="4" customWidth="1"/>
    <col min="1033" max="1033" width="12.2109375" style="4" customWidth="1"/>
    <col min="1034" max="1034" width="12.85546875" style="4" customWidth="1"/>
    <col min="1035" max="1037" width="11.5703125" style="4" customWidth="1"/>
    <col min="1038" max="1039" width="9.140625" style="4"/>
    <col min="1040" max="1040" width="10.640625" style="4" bestFit="1" customWidth="1"/>
    <col min="1041" max="1280" width="9.140625" style="4"/>
    <col min="1281" max="1281" width="15" style="4" customWidth="1"/>
    <col min="1282" max="1288" width="11.85546875" style="4" customWidth="1"/>
    <col min="1289" max="1289" width="12.2109375" style="4" customWidth="1"/>
    <col min="1290" max="1290" width="12.85546875" style="4" customWidth="1"/>
    <col min="1291" max="1293" width="11.5703125" style="4" customWidth="1"/>
    <col min="1294" max="1295" width="9.140625" style="4"/>
    <col min="1296" max="1296" width="10.640625" style="4" bestFit="1" customWidth="1"/>
    <col min="1297" max="1536" width="9.140625" style="4"/>
    <col min="1537" max="1537" width="15" style="4" customWidth="1"/>
    <col min="1538" max="1544" width="11.85546875" style="4" customWidth="1"/>
    <col min="1545" max="1545" width="12.2109375" style="4" customWidth="1"/>
    <col min="1546" max="1546" width="12.85546875" style="4" customWidth="1"/>
    <col min="1547" max="1549" width="11.5703125" style="4" customWidth="1"/>
    <col min="1550" max="1551" width="9.140625" style="4"/>
    <col min="1552" max="1552" width="10.640625" style="4" bestFit="1" customWidth="1"/>
    <col min="1553" max="1792" width="9.140625" style="4"/>
    <col min="1793" max="1793" width="15" style="4" customWidth="1"/>
    <col min="1794" max="1800" width="11.85546875" style="4" customWidth="1"/>
    <col min="1801" max="1801" width="12.2109375" style="4" customWidth="1"/>
    <col min="1802" max="1802" width="12.85546875" style="4" customWidth="1"/>
    <col min="1803" max="1805" width="11.5703125" style="4" customWidth="1"/>
    <col min="1806" max="1807" width="9.140625" style="4"/>
    <col min="1808" max="1808" width="10.640625" style="4" bestFit="1" customWidth="1"/>
    <col min="1809" max="2048" width="9.140625" style="4"/>
    <col min="2049" max="2049" width="15" style="4" customWidth="1"/>
    <col min="2050" max="2056" width="11.85546875" style="4" customWidth="1"/>
    <col min="2057" max="2057" width="12.2109375" style="4" customWidth="1"/>
    <col min="2058" max="2058" width="12.85546875" style="4" customWidth="1"/>
    <col min="2059" max="2061" width="11.5703125" style="4" customWidth="1"/>
    <col min="2062" max="2063" width="9.140625" style="4"/>
    <col min="2064" max="2064" width="10.640625" style="4" bestFit="1" customWidth="1"/>
    <col min="2065" max="2304" width="9.140625" style="4"/>
    <col min="2305" max="2305" width="15" style="4" customWidth="1"/>
    <col min="2306" max="2312" width="11.85546875" style="4" customWidth="1"/>
    <col min="2313" max="2313" width="12.2109375" style="4" customWidth="1"/>
    <col min="2314" max="2314" width="12.85546875" style="4" customWidth="1"/>
    <col min="2315" max="2317" width="11.5703125" style="4" customWidth="1"/>
    <col min="2318" max="2319" width="9.140625" style="4"/>
    <col min="2320" max="2320" width="10.640625" style="4" bestFit="1" customWidth="1"/>
    <col min="2321" max="2560" width="9.140625" style="4"/>
    <col min="2561" max="2561" width="15" style="4" customWidth="1"/>
    <col min="2562" max="2568" width="11.85546875" style="4" customWidth="1"/>
    <col min="2569" max="2569" width="12.2109375" style="4" customWidth="1"/>
    <col min="2570" max="2570" width="12.85546875" style="4" customWidth="1"/>
    <col min="2571" max="2573" width="11.5703125" style="4" customWidth="1"/>
    <col min="2574" max="2575" width="9.140625" style="4"/>
    <col min="2576" max="2576" width="10.640625" style="4" bestFit="1" customWidth="1"/>
    <col min="2577" max="2816" width="9.140625" style="4"/>
    <col min="2817" max="2817" width="15" style="4" customWidth="1"/>
    <col min="2818" max="2824" width="11.85546875" style="4" customWidth="1"/>
    <col min="2825" max="2825" width="12.2109375" style="4" customWidth="1"/>
    <col min="2826" max="2826" width="12.85546875" style="4" customWidth="1"/>
    <col min="2827" max="2829" width="11.5703125" style="4" customWidth="1"/>
    <col min="2830" max="2831" width="9.140625" style="4"/>
    <col min="2832" max="2832" width="10.640625" style="4" bestFit="1" customWidth="1"/>
    <col min="2833" max="3072" width="9.140625" style="4"/>
    <col min="3073" max="3073" width="15" style="4" customWidth="1"/>
    <col min="3074" max="3080" width="11.85546875" style="4" customWidth="1"/>
    <col min="3081" max="3081" width="12.2109375" style="4" customWidth="1"/>
    <col min="3082" max="3082" width="12.85546875" style="4" customWidth="1"/>
    <col min="3083" max="3085" width="11.5703125" style="4" customWidth="1"/>
    <col min="3086" max="3087" width="9.140625" style="4"/>
    <col min="3088" max="3088" width="10.640625" style="4" bestFit="1" customWidth="1"/>
    <col min="3089" max="3328" width="9.140625" style="4"/>
    <col min="3329" max="3329" width="15" style="4" customWidth="1"/>
    <col min="3330" max="3336" width="11.85546875" style="4" customWidth="1"/>
    <col min="3337" max="3337" width="12.2109375" style="4" customWidth="1"/>
    <col min="3338" max="3338" width="12.85546875" style="4" customWidth="1"/>
    <col min="3339" max="3341" width="11.5703125" style="4" customWidth="1"/>
    <col min="3342" max="3343" width="9.140625" style="4"/>
    <col min="3344" max="3344" width="10.640625" style="4" bestFit="1" customWidth="1"/>
    <col min="3345" max="3584" width="9.140625" style="4"/>
    <col min="3585" max="3585" width="15" style="4" customWidth="1"/>
    <col min="3586" max="3592" width="11.85546875" style="4" customWidth="1"/>
    <col min="3593" max="3593" width="12.2109375" style="4" customWidth="1"/>
    <col min="3594" max="3594" width="12.85546875" style="4" customWidth="1"/>
    <col min="3595" max="3597" width="11.5703125" style="4" customWidth="1"/>
    <col min="3598" max="3599" width="9.140625" style="4"/>
    <col min="3600" max="3600" width="10.640625" style="4" bestFit="1" customWidth="1"/>
    <col min="3601" max="3840" width="9.140625" style="4"/>
    <col min="3841" max="3841" width="15" style="4" customWidth="1"/>
    <col min="3842" max="3848" width="11.85546875" style="4" customWidth="1"/>
    <col min="3849" max="3849" width="12.2109375" style="4" customWidth="1"/>
    <col min="3850" max="3850" width="12.85546875" style="4" customWidth="1"/>
    <col min="3851" max="3853" width="11.5703125" style="4" customWidth="1"/>
    <col min="3854" max="3855" width="9.140625" style="4"/>
    <col min="3856" max="3856" width="10.640625" style="4" bestFit="1" customWidth="1"/>
    <col min="3857" max="4096" width="9.140625" style="4"/>
    <col min="4097" max="4097" width="15" style="4" customWidth="1"/>
    <col min="4098" max="4104" width="11.85546875" style="4" customWidth="1"/>
    <col min="4105" max="4105" width="12.2109375" style="4" customWidth="1"/>
    <col min="4106" max="4106" width="12.85546875" style="4" customWidth="1"/>
    <col min="4107" max="4109" width="11.5703125" style="4" customWidth="1"/>
    <col min="4110" max="4111" width="9.140625" style="4"/>
    <col min="4112" max="4112" width="10.640625" style="4" bestFit="1" customWidth="1"/>
    <col min="4113" max="4352" width="9.140625" style="4"/>
    <col min="4353" max="4353" width="15" style="4" customWidth="1"/>
    <col min="4354" max="4360" width="11.85546875" style="4" customWidth="1"/>
    <col min="4361" max="4361" width="12.2109375" style="4" customWidth="1"/>
    <col min="4362" max="4362" width="12.85546875" style="4" customWidth="1"/>
    <col min="4363" max="4365" width="11.5703125" style="4" customWidth="1"/>
    <col min="4366" max="4367" width="9.140625" style="4"/>
    <col min="4368" max="4368" width="10.640625" style="4" bestFit="1" customWidth="1"/>
    <col min="4369" max="4608" width="9.140625" style="4"/>
    <col min="4609" max="4609" width="15" style="4" customWidth="1"/>
    <col min="4610" max="4616" width="11.85546875" style="4" customWidth="1"/>
    <col min="4617" max="4617" width="12.2109375" style="4" customWidth="1"/>
    <col min="4618" max="4618" width="12.85546875" style="4" customWidth="1"/>
    <col min="4619" max="4621" width="11.5703125" style="4" customWidth="1"/>
    <col min="4622" max="4623" width="9.140625" style="4"/>
    <col min="4624" max="4624" width="10.640625" style="4" bestFit="1" customWidth="1"/>
    <col min="4625" max="4864" width="9.140625" style="4"/>
    <col min="4865" max="4865" width="15" style="4" customWidth="1"/>
    <col min="4866" max="4872" width="11.85546875" style="4" customWidth="1"/>
    <col min="4873" max="4873" width="12.2109375" style="4" customWidth="1"/>
    <col min="4874" max="4874" width="12.85546875" style="4" customWidth="1"/>
    <col min="4875" max="4877" width="11.5703125" style="4" customWidth="1"/>
    <col min="4878" max="4879" width="9.140625" style="4"/>
    <col min="4880" max="4880" width="10.640625" style="4" bestFit="1" customWidth="1"/>
    <col min="4881" max="5120" width="9.140625" style="4"/>
    <col min="5121" max="5121" width="15" style="4" customWidth="1"/>
    <col min="5122" max="5128" width="11.85546875" style="4" customWidth="1"/>
    <col min="5129" max="5129" width="12.2109375" style="4" customWidth="1"/>
    <col min="5130" max="5130" width="12.85546875" style="4" customWidth="1"/>
    <col min="5131" max="5133" width="11.5703125" style="4" customWidth="1"/>
    <col min="5134" max="5135" width="9.140625" style="4"/>
    <col min="5136" max="5136" width="10.640625" style="4" bestFit="1" customWidth="1"/>
    <col min="5137" max="5376" width="9.140625" style="4"/>
    <col min="5377" max="5377" width="15" style="4" customWidth="1"/>
    <col min="5378" max="5384" width="11.85546875" style="4" customWidth="1"/>
    <col min="5385" max="5385" width="12.2109375" style="4" customWidth="1"/>
    <col min="5386" max="5386" width="12.85546875" style="4" customWidth="1"/>
    <col min="5387" max="5389" width="11.5703125" style="4" customWidth="1"/>
    <col min="5390" max="5391" width="9.140625" style="4"/>
    <col min="5392" max="5392" width="10.640625" style="4" bestFit="1" customWidth="1"/>
    <col min="5393" max="5632" width="9.140625" style="4"/>
    <col min="5633" max="5633" width="15" style="4" customWidth="1"/>
    <col min="5634" max="5640" width="11.85546875" style="4" customWidth="1"/>
    <col min="5641" max="5641" width="12.2109375" style="4" customWidth="1"/>
    <col min="5642" max="5642" width="12.85546875" style="4" customWidth="1"/>
    <col min="5643" max="5645" width="11.5703125" style="4" customWidth="1"/>
    <col min="5646" max="5647" width="9.140625" style="4"/>
    <col min="5648" max="5648" width="10.640625" style="4" bestFit="1" customWidth="1"/>
    <col min="5649" max="5888" width="9.140625" style="4"/>
    <col min="5889" max="5889" width="15" style="4" customWidth="1"/>
    <col min="5890" max="5896" width="11.85546875" style="4" customWidth="1"/>
    <col min="5897" max="5897" width="12.2109375" style="4" customWidth="1"/>
    <col min="5898" max="5898" width="12.85546875" style="4" customWidth="1"/>
    <col min="5899" max="5901" width="11.5703125" style="4" customWidth="1"/>
    <col min="5902" max="5903" width="9.140625" style="4"/>
    <col min="5904" max="5904" width="10.640625" style="4" bestFit="1" customWidth="1"/>
    <col min="5905" max="6144" width="9.140625" style="4"/>
    <col min="6145" max="6145" width="15" style="4" customWidth="1"/>
    <col min="6146" max="6152" width="11.85546875" style="4" customWidth="1"/>
    <col min="6153" max="6153" width="12.2109375" style="4" customWidth="1"/>
    <col min="6154" max="6154" width="12.85546875" style="4" customWidth="1"/>
    <col min="6155" max="6157" width="11.5703125" style="4" customWidth="1"/>
    <col min="6158" max="6159" width="9.140625" style="4"/>
    <col min="6160" max="6160" width="10.640625" style="4" bestFit="1" customWidth="1"/>
    <col min="6161" max="6400" width="9.140625" style="4"/>
    <col min="6401" max="6401" width="15" style="4" customWidth="1"/>
    <col min="6402" max="6408" width="11.85546875" style="4" customWidth="1"/>
    <col min="6409" max="6409" width="12.2109375" style="4" customWidth="1"/>
    <col min="6410" max="6410" width="12.85546875" style="4" customWidth="1"/>
    <col min="6411" max="6413" width="11.5703125" style="4" customWidth="1"/>
    <col min="6414" max="6415" width="9.140625" style="4"/>
    <col min="6416" max="6416" width="10.640625" style="4" bestFit="1" customWidth="1"/>
    <col min="6417" max="6656" width="9.140625" style="4"/>
    <col min="6657" max="6657" width="15" style="4" customWidth="1"/>
    <col min="6658" max="6664" width="11.85546875" style="4" customWidth="1"/>
    <col min="6665" max="6665" width="12.2109375" style="4" customWidth="1"/>
    <col min="6666" max="6666" width="12.85546875" style="4" customWidth="1"/>
    <col min="6667" max="6669" width="11.5703125" style="4" customWidth="1"/>
    <col min="6670" max="6671" width="9.140625" style="4"/>
    <col min="6672" max="6672" width="10.640625" style="4" bestFit="1" customWidth="1"/>
    <col min="6673" max="6912" width="9.140625" style="4"/>
    <col min="6913" max="6913" width="15" style="4" customWidth="1"/>
    <col min="6914" max="6920" width="11.85546875" style="4" customWidth="1"/>
    <col min="6921" max="6921" width="12.2109375" style="4" customWidth="1"/>
    <col min="6922" max="6922" width="12.85546875" style="4" customWidth="1"/>
    <col min="6923" max="6925" width="11.5703125" style="4" customWidth="1"/>
    <col min="6926" max="6927" width="9.140625" style="4"/>
    <col min="6928" max="6928" width="10.640625" style="4" bestFit="1" customWidth="1"/>
    <col min="6929" max="7168" width="9.140625" style="4"/>
    <col min="7169" max="7169" width="15" style="4" customWidth="1"/>
    <col min="7170" max="7176" width="11.85546875" style="4" customWidth="1"/>
    <col min="7177" max="7177" width="12.2109375" style="4" customWidth="1"/>
    <col min="7178" max="7178" width="12.85546875" style="4" customWidth="1"/>
    <col min="7179" max="7181" width="11.5703125" style="4" customWidth="1"/>
    <col min="7182" max="7183" width="9.140625" style="4"/>
    <col min="7184" max="7184" width="10.640625" style="4" bestFit="1" customWidth="1"/>
    <col min="7185" max="7424" width="9.140625" style="4"/>
    <col min="7425" max="7425" width="15" style="4" customWidth="1"/>
    <col min="7426" max="7432" width="11.85546875" style="4" customWidth="1"/>
    <col min="7433" max="7433" width="12.2109375" style="4" customWidth="1"/>
    <col min="7434" max="7434" width="12.85546875" style="4" customWidth="1"/>
    <col min="7435" max="7437" width="11.5703125" style="4" customWidth="1"/>
    <col min="7438" max="7439" width="9.140625" style="4"/>
    <col min="7440" max="7440" width="10.640625" style="4" bestFit="1" customWidth="1"/>
    <col min="7441" max="7680" width="9.140625" style="4"/>
    <col min="7681" max="7681" width="15" style="4" customWidth="1"/>
    <col min="7682" max="7688" width="11.85546875" style="4" customWidth="1"/>
    <col min="7689" max="7689" width="12.2109375" style="4" customWidth="1"/>
    <col min="7690" max="7690" width="12.85546875" style="4" customWidth="1"/>
    <col min="7691" max="7693" width="11.5703125" style="4" customWidth="1"/>
    <col min="7694" max="7695" width="9.140625" style="4"/>
    <col min="7696" max="7696" width="10.640625" style="4" bestFit="1" customWidth="1"/>
    <col min="7697" max="7936" width="9.140625" style="4"/>
    <col min="7937" max="7937" width="15" style="4" customWidth="1"/>
    <col min="7938" max="7944" width="11.85546875" style="4" customWidth="1"/>
    <col min="7945" max="7945" width="12.2109375" style="4" customWidth="1"/>
    <col min="7946" max="7946" width="12.85546875" style="4" customWidth="1"/>
    <col min="7947" max="7949" width="11.5703125" style="4" customWidth="1"/>
    <col min="7950" max="7951" width="9.140625" style="4"/>
    <col min="7952" max="7952" width="10.640625" style="4" bestFit="1" customWidth="1"/>
    <col min="7953" max="8192" width="9.140625" style="4"/>
    <col min="8193" max="8193" width="15" style="4" customWidth="1"/>
    <col min="8194" max="8200" width="11.85546875" style="4" customWidth="1"/>
    <col min="8201" max="8201" width="12.2109375" style="4" customWidth="1"/>
    <col min="8202" max="8202" width="12.85546875" style="4" customWidth="1"/>
    <col min="8203" max="8205" width="11.5703125" style="4" customWidth="1"/>
    <col min="8206" max="8207" width="9.140625" style="4"/>
    <col min="8208" max="8208" width="10.640625" style="4" bestFit="1" customWidth="1"/>
    <col min="8209" max="8448" width="9.140625" style="4"/>
    <col min="8449" max="8449" width="15" style="4" customWidth="1"/>
    <col min="8450" max="8456" width="11.85546875" style="4" customWidth="1"/>
    <col min="8457" max="8457" width="12.2109375" style="4" customWidth="1"/>
    <col min="8458" max="8458" width="12.85546875" style="4" customWidth="1"/>
    <col min="8459" max="8461" width="11.5703125" style="4" customWidth="1"/>
    <col min="8462" max="8463" width="9.140625" style="4"/>
    <col min="8464" max="8464" width="10.640625" style="4" bestFit="1" customWidth="1"/>
    <col min="8465" max="8704" width="9.140625" style="4"/>
    <col min="8705" max="8705" width="15" style="4" customWidth="1"/>
    <col min="8706" max="8712" width="11.85546875" style="4" customWidth="1"/>
    <col min="8713" max="8713" width="12.2109375" style="4" customWidth="1"/>
    <col min="8714" max="8714" width="12.85546875" style="4" customWidth="1"/>
    <col min="8715" max="8717" width="11.5703125" style="4" customWidth="1"/>
    <col min="8718" max="8719" width="9.140625" style="4"/>
    <col min="8720" max="8720" width="10.640625" style="4" bestFit="1" customWidth="1"/>
    <col min="8721" max="8960" width="9.140625" style="4"/>
    <col min="8961" max="8961" width="15" style="4" customWidth="1"/>
    <col min="8962" max="8968" width="11.85546875" style="4" customWidth="1"/>
    <col min="8969" max="8969" width="12.2109375" style="4" customWidth="1"/>
    <col min="8970" max="8970" width="12.85546875" style="4" customWidth="1"/>
    <col min="8971" max="8973" width="11.5703125" style="4" customWidth="1"/>
    <col min="8974" max="8975" width="9.140625" style="4"/>
    <col min="8976" max="8976" width="10.640625" style="4" bestFit="1" customWidth="1"/>
    <col min="8977" max="9216" width="9.140625" style="4"/>
    <col min="9217" max="9217" width="15" style="4" customWidth="1"/>
    <col min="9218" max="9224" width="11.85546875" style="4" customWidth="1"/>
    <col min="9225" max="9225" width="12.2109375" style="4" customWidth="1"/>
    <col min="9226" max="9226" width="12.85546875" style="4" customWidth="1"/>
    <col min="9227" max="9229" width="11.5703125" style="4" customWidth="1"/>
    <col min="9230" max="9231" width="9.140625" style="4"/>
    <col min="9232" max="9232" width="10.640625" style="4" bestFit="1" customWidth="1"/>
    <col min="9233" max="9472" width="9.140625" style="4"/>
    <col min="9473" max="9473" width="15" style="4" customWidth="1"/>
    <col min="9474" max="9480" width="11.85546875" style="4" customWidth="1"/>
    <col min="9481" max="9481" width="12.2109375" style="4" customWidth="1"/>
    <col min="9482" max="9482" width="12.85546875" style="4" customWidth="1"/>
    <col min="9483" max="9485" width="11.5703125" style="4" customWidth="1"/>
    <col min="9486" max="9487" width="9.140625" style="4"/>
    <col min="9488" max="9488" width="10.640625" style="4" bestFit="1" customWidth="1"/>
    <col min="9489" max="9728" width="9.140625" style="4"/>
    <col min="9729" max="9729" width="15" style="4" customWidth="1"/>
    <col min="9730" max="9736" width="11.85546875" style="4" customWidth="1"/>
    <col min="9737" max="9737" width="12.2109375" style="4" customWidth="1"/>
    <col min="9738" max="9738" width="12.85546875" style="4" customWidth="1"/>
    <col min="9739" max="9741" width="11.5703125" style="4" customWidth="1"/>
    <col min="9742" max="9743" width="9.140625" style="4"/>
    <col min="9744" max="9744" width="10.640625" style="4" bestFit="1" customWidth="1"/>
    <col min="9745" max="9984" width="9.140625" style="4"/>
    <col min="9985" max="9985" width="15" style="4" customWidth="1"/>
    <col min="9986" max="9992" width="11.85546875" style="4" customWidth="1"/>
    <col min="9993" max="9993" width="12.2109375" style="4" customWidth="1"/>
    <col min="9994" max="9994" width="12.85546875" style="4" customWidth="1"/>
    <col min="9995" max="9997" width="11.5703125" style="4" customWidth="1"/>
    <col min="9998" max="9999" width="9.140625" style="4"/>
    <col min="10000" max="10000" width="10.640625" style="4" bestFit="1" customWidth="1"/>
    <col min="10001" max="10240" width="9.140625" style="4"/>
    <col min="10241" max="10241" width="15" style="4" customWidth="1"/>
    <col min="10242" max="10248" width="11.85546875" style="4" customWidth="1"/>
    <col min="10249" max="10249" width="12.2109375" style="4" customWidth="1"/>
    <col min="10250" max="10250" width="12.85546875" style="4" customWidth="1"/>
    <col min="10251" max="10253" width="11.5703125" style="4" customWidth="1"/>
    <col min="10254" max="10255" width="9.140625" style="4"/>
    <col min="10256" max="10256" width="10.640625" style="4" bestFit="1" customWidth="1"/>
    <col min="10257" max="10496" width="9.140625" style="4"/>
    <col min="10497" max="10497" width="15" style="4" customWidth="1"/>
    <col min="10498" max="10504" width="11.85546875" style="4" customWidth="1"/>
    <col min="10505" max="10505" width="12.2109375" style="4" customWidth="1"/>
    <col min="10506" max="10506" width="12.85546875" style="4" customWidth="1"/>
    <col min="10507" max="10509" width="11.5703125" style="4" customWidth="1"/>
    <col min="10510" max="10511" width="9.140625" style="4"/>
    <col min="10512" max="10512" width="10.640625" style="4" bestFit="1" customWidth="1"/>
    <col min="10513" max="10752" width="9.140625" style="4"/>
    <col min="10753" max="10753" width="15" style="4" customWidth="1"/>
    <col min="10754" max="10760" width="11.85546875" style="4" customWidth="1"/>
    <col min="10761" max="10761" width="12.2109375" style="4" customWidth="1"/>
    <col min="10762" max="10762" width="12.85546875" style="4" customWidth="1"/>
    <col min="10763" max="10765" width="11.5703125" style="4" customWidth="1"/>
    <col min="10766" max="10767" width="9.140625" style="4"/>
    <col min="10768" max="10768" width="10.640625" style="4" bestFit="1" customWidth="1"/>
    <col min="10769" max="11008" width="9.140625" style="4"/>
    <col min="11009" max="11009" width="15" style="4" customWidth="1"/>
    <col min="11010" max="11016" width="11.85546875" style="4" customWidth="1"/>
    <col min="11017" max="11017" width="12.2109375" style="4" customWidth="1"/>
    <col min="11018" max="11018" width="12.85546875" style="4" customWidth="1"/>
    <col min="11019" max="11021" width="11.5703125" style="4" customWidth="1"/>
    <col min="11022" max="11023" width="9.140625" style="4"/>
    <col min="11024" max="11024" width="10.640625" style="4" bestFit="1" customWidth="1"/>
    <col min="11025" max="11264" width="9.140625" style="4"/>
    <col min="11265" max="11265" width="15" style="4" customWidth="1"/>
    <col min="11266" max="11272" width="11.85546875" style="4" customWidth="1"/>
    <col min="11273" max="11273" width="12.2109375" style="4" customWidth="1"/>
    <col min="11274" max="11274" width="12.85546875" style="4" customWidth="1"/>
    <col min="11275" max="11277" width="11.5703125" style="4" customWidth="1"/>
    <col min="11278" max="11279" width="9.140625" style="4"/>
    <col min="11280" max="11280" width="10.640625" style="4" bestFit="1" customWidth="1"/>
    <col min="11281" max="11520" width="9.140625" style="4"/>
    <col min="11521" max="11521" width="15" style="4" customWidth="1"/>
    <col min="11522" max="11528" width="11.85546875" style="4" customWidth="1"/>
    <col min="11529" max="11529" width="12.2109375" style="4" customWidth="1"/>
    <col min="11530" max="11530" width="12.85546875" style="4" customWidth="1"/>
    <col min="11531" max="11533" width="11.5703125" style="4" customWidth="1"/>
    <col min="11534" max="11535" width="9.140625" style="4"/>
    <col min="11536" max="11536" width="10.640625" style="4" bestFit="1" customWidth="1"/>
    <col min="11537" max="11776" width="9.140625" style="4"/>
    <col min="11777" max="11777" width="15" style="4" customWidth="1"/>
    <col min="11778" max="11784" width="11.85546875" style="4" customWidth="1"/>
    <col min="11785" max="11785" width="12.2109375" style="4" customWidth="1"/>
    <col min="11786" max="11786" width="12.85546875" style="4" customWidth="1"/>
    <col min="11787" max="11789" width="11.5703125" style="4" customWidth="1"/>
    <col min="11790" max="11791" width="9.140625" style="4"/>
    <col min="11792" max="11792" width="10.640625" style="4" bestFit="1" customWidth="1"/>
    <col min="11793" max="12032" width="9.140625" style="4"/>
    <col min="12033" max="12033" width="15" style="4" customWidth="1"/>
    <col min="12034" max="12040" width="11.85546875" style="4" customWidth="1"/>
    <col min="12041" max="12041" width="12.2109375" style="4" customWidth="1"/>
    <col min="12042" max="12042" width="12.85546875" style="4" customWidth="1"/>
    <col min="12043" max="12045" width="11.5703125" style="4" customWidth="1"/>
    <col min="12046" max="12047" width="9.140625" style="4"/>
    <col min="12048" max="12048" width="10.640625" style="4" bestFit="1" customWidth="1"/>
    <col min="12049" max="12288" width="9.140625" style="4"/>
    <col min="12289" max="12289" width="15" style="4" customWidth="1"/>
    <col min="12290" max="12296" width="11.85546875" style="4" customWidth="1"/>
    <col min="12297" max="12297" width="12.2109375" style="4" customWidth="1"/>
    <col min="12298" max="12298" width="12.85546875" style="4" customWidth="1"/>
    <col min="12299" max="12301" width="11.5703125" style="4" customWidth="1"/>
    <col min="12302" max="12303" width="9.140625" style="4"/>
    <col min="12304" max="12304" width="10.640625" style="4" bestFit="1" customWidth="1"/>
    <col min="12305" max="12544" width="9.140625" style="4"/>
    <col min="12545" max="12545" width="15" style="4" customWidth="1"/>
    <col min="12546" max="12552" width="11.85546875" style="4" customWidth="1"/>
    <col min="12553" max="12553" width="12.2109375" style="4" customWidth="1"/>
    <col min="12554" max="12554" width="12.85546875" style="4" customWidth="1"/>
    <col min="12555" max="12557" width="11.5703125" style="4" customWidth="1"/>
    <col min="12558" max="12559" width="9.140625" style="4"/>
    <col min="12560" max="12560" width="10.640625" style="4" bestFit="1" customWidth="1"/>
    <col min="12561" max="12800" width="9.140625" style="4"/>
    <col min="12801" max="12801" width="15" style="4" customWidth="1"/>
    <col min="12802" max="12808" width="11.85546875" style="4" customWidth="1"/>
    <col min="12809" max="12809" width="12.2109375" style="4" customWidth="1"/>
    <col min="12810" max="12810" width="12.85546875" style="4" customWidth="1"/>
    <col min="12811" max="12813" width="11.5703125" style="4" customWidth="1"/>
    <col min="12814" max="12815" width="9.140625" style="4"/>
    <col min="12816" max="12816" width="10.640625" style="4" bestFit="1" customWidth="1"/>
    <col min="12817" max="13056" width="9.140625" style="4"/>
    <col min="13057" max="13057" width="15" style="4" customWidth="1"/>
    <col min="13058" max="13064" width="11.85546875" style="4" customWidth="1"/>
    <col min="13065" max="13065" width="12.2109375" style="4" customWidth="1"/>
    <col min="13066" max="13066" width="12.85546875" style="4" customWidth="1"/>
    <col min="13067" max="13069" width="11.5703125" style="4" customWidth="1"/>
    <col min="13070" max="13071" width="9.140625" style="4"/>
    <col min="13072" max="13072" width="10.640625" style="4" bestFit="1" customWidth="1"/>
    <col min="13073" max="13312" width="9.140625" style="4"/>
    <col min="13313" max="13313" width="15" style="4" customWidth="1"/>
    <col min="13314" max="13320" width="11.85546875" style="4" customWidth="1"/>
    <col min="13321" max="13321" width="12.2109375" style="4" customWidth="1"/>
    <col min="13322" max="13322" width="12.85546875" style="4" customWidth="1"/>
    <col min="13323" max="13325" width="11.5703125" style="4" customWidth="1"/>
    <col min="13326" max="13327" width="9.140625" style="4"/>
    <col min="13328" max="13328" width="10.640625" style="4" bestFit="1" customWidth="1"/>
    <col min="13329" max="13568" width="9.140625" style="4"/>
    <col min="13569" max="13569" width="15" style="4" customWidth="1"/>
    <col min="13570" max="13576" width="11.85546875" style="4" customWidth="1"/>
    <col min="13577" max="13577" width="12.2109375" style="4" customWidth="1"/>
    <col min="13578" max="13578" width="12.85546875" style="4" customWidth="1"/>
    <col min="13579" max="13581" width="11.5703125" style="4" customWidth="1"/>
    <col min="13582" max="13583" width="9.140625" style="4"/>
    <col min="13584" max="13584" width="10.640625" style="4" bestFit="1" customWidth="1"/>
    <col min="13585" max="13824" width="9.140625" style="4"/>
    <col min="13825" max="13825" width="15" style="4" customWidth="1"/>
    <col min="13826" max="13832" width="11.85546875" style="4" customWidth="1"/>
    <col min="13833" max="13833" width="12.2109375" style="4" customWidth="1"/>
    <col min="13834" max="13834" width="12.85546875" style="4" customWidth="1"/>
    <col min="13835" max="13837" width="11.5703125" style="4" customWidth="1"/>
    <col min="13838" max="13839" width="9.140625" style="4"/>
    <col min="13840" max="13840" width="10.640625" style="4" bestFit="1" customWidth="1"/>
    <col min="13841" max="14080" width="9.140625" style="4"/>
    <col min="14081" max="14081" width="15" style="4" customWidth="1"/>
    <col min="14082" max="14088" width="11.85546875" style="4" customWidth="1"/>
    <col min="14089" max="14089" width="12.2109375" style="4" customWidth="1"/>
    <col min="14090" max="14090" width="12.85546875" style="4" customWidth="1"/>
    <col min="14091" max="14093" width="11.5703125" style="4" customWidth="1"/>
    <col min="14094" max="14095" width="9.140625" style="4"/>
    <col min="14096" max="14096" width="10.640625" style="4" bestFit="1" customWidth="1"/>
    <col min="14097" max="14336" width="9.140625" style="4"/>
    <col min="14337" max="14337" width="15" style="4" customWidth="1"/>
    <col min="14338" max="14344" width="11.85546875" style="4" customWidth="1"/>
    <col min="14345" max="14345" width="12.2109375" style="4" customWidth="1"/>
    <col min="14346" max="14346" width="12.85546875" style="4" customWidth="1"/>
    <col min="14347" max="14349" width="11.5703125" style="4" customWidth="1"/>
    <col min="14350" max="14351" width="9.140625" style="4"/>
    <col min="14352" max="14352" width="10.640625" style="4" bestFit="1" customWidth="1"/>
    <col min="14353" max="14592" width="9.140625" style="4"/>
    <col min="14593" max="14593" width="15" style="4" customWidth="1"/>
    <col min="14594" max="14600" width="11.85546875" style="4" customWidth="1"/>
    <col min="14601" max="14601" width="12.2109375" style="4" customWidth="1"/>
    <col min="14602" max="14602" width="12.85546875" style="4" customWidth="1"/>
    <col min="14603" max="14605" width="11.5703125" style="4" customWidth="1"/>
    <col min="14606" max="14607" width="9.140625" style="4"/>
    <col min="14608" max="14608" width="10.640625" style="4" bestFit="1" customWidth="1"/>
    <col min="14609" max="14848" width="9.140625" style="4"/>
    <col min="14849" max="14849" width="15" style="4" customWidth="1"/>
    <col min="14850" max="14856" width="11.85546875" style="4" customWidth="1"/>
    <col min="14857" max="14857" width="12.2109375" style="4" customWidth="1"/>
    <col min="14858" max="14858" width="12.85546875" style="4" customWidth="1"/>
    <col min="14859" max="14861" width="11.5703125" style="4" customWidth="1"/>
    <col min="14862" max="14863" width="9.140625" style="4"/>
    <col min="14864" max="14864" width="10.640625" style="4" bestFit="1" customWidth="1"/>
    <col min="14865" max="15104" width="9.140625" style="4"/>
    <col min="15105" max="15105" width="15" style="4" customWidth="1"/>
    <col min="15106" max="15112" width="11.85546875" style="4" customWidth="1"/>
    <col min="15113" max="15113" width="12.2109375" style="4" customWidth="1"/>
    <col min="15114" max="15114" width="12.85546875" style="4" customWidth="1"/>
    <col min="15115" max="15117" width="11.5703125" style="4" customWidth="1"/>
    <col min="15118" max="15119" width="9.140625" style="4"/>
    <col min="15120" max="15120" width="10.640625" style="4" bestFit="1" customWidth="1"/>
    <col min="15121" max="15360" width="9.140625" style="4"/>
    <col min="15361" max="15361" width="15" style="4" customWidth="1"/>
    <col min="15362" max="15368" width="11.85546875" style="4" customWidth="1"/>
    <col min="15369" max="15369" width="12.2109375" style="4" customWidth="1"/>
    <col min="15370" max="15370" width="12.85546875" style="4" customWidth="1"/>
    <col min="15371" max="15373" width="11.5703125" style="4" customWidth="1"/>
    <col min="15374" max="15375" width="9.140625" style="4"/>
    <col min="15376" max="15376" width="10.640625" style="4" bestFit="1" customWidth="1"/>
    <col min="15377" max="15616" width="9.140625" style="4"/>
    <col min="15617" max="15617" width="15" style="4" customWidth="1"/>
    <col min="15618" max="15624" width="11.85546875" style="4" customWidth="1"/>
    <col min="15625" max="15625" width="12.2109375" style="4" customWidth="1"/>
    <col min="15626" max="15626" width="12.85546875" style="4" customWidth="1"/>
    <col min="15627" max="15629" width="11.5703125" style="4" customWidth="1"/>
    <col min="15630" max="15631" width="9.140625" style="4"/>
    <col min="15632" max="15632" width="10.640625" style="4" bestFit="1" customWidth="1"/>
    <col min="15633" max="15872" width="9.140625" style="4"/>
    <col min="15873" max="15873" width="15" style="4" customWidth="1"/>
    <col min="15874" max="15880" width="11.85546875" style="4" customWidth="1"/>
    <col min="15881" max="15881" width="12.2109375" style="4" customWidth="1"/>
    <col min="15882" max="15882" width="12.85546875" style="4" customWidth="1"/>
    <col min="15883" max="15885" width="11.5703125" style="4" customWidth="1"/>
    <col min="15886" max="15887" width="9.140625" style="4"/>
    <col min="15888" max="15888" width="10.640625" style="4" bestFit="1" customWidth="1"/>
    <col min="15889" max="16128" width="9.140625" style="4"/>
    <col min="16129" max="16129" width="15" style="4" customWidth="1"/>
    <col min="16130" max="16136" width="11.85546875" style="4" customWidth="1"/>
    <col min="16137" max="16137" width="12.2109375" style="4" customWidth="1"/>
    <col min="16138" max="16138" width="12.85546875" style="4" customWidth="1"/>
    <col min="16139" max="16141" width="11.5703125" style="4" customWidth="1"/>
    <col min="16142" max="16143" width="9.140625" style="4"/>
    <col min="16144" max="16144" width="10.640625" style="4" bestFit="1" customWidth="1"/>
    <col min="16145" max="16384" width="9.140625" style="4"/>
  </cols>
  <sheetData>
    <row r="1" spans="1:17" ht="63.75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4" t="s">
        <v>14</v>
      </c>
      <c r="P1" s="4" t="s">
        <v>15</v>
      </c>
      <c r="Q1" s="4" t="s">
        <v>16</v>
      </c>
    </row>
    <row r="2" spans="1:17" ht="14.25" x14ac:dyDescent="0.45">
      <c r="A2" s="1" t="s">
        <v>17</v>
      </c>
      <c r="B2" s="1">
        <v>31</v>
      </c>
      <c r="C2" s="5">
        <v>40742.916999999994</v>
      </c>
      <c r="D2" s="5">
        <v>4987.7382400079423</v>
      </c>
      <c r="E2" s="5">
        <v>47482.41</v>
      </c>
      <c r="F2" s="6">
        <f>D2/C2</f>
        <v>0.12241976292487705</v>
      </c>
      <c r="G2" s="7">
        <f>12*C2/E2</f>
        <v>10.29676050562724</v>
      </c>
      <c r="H2" s="8">
        <f>E2/E$12</f>
        <v>0.10521039559781988</v>
      </c>
      <c r="I2" s="9">
        <v>25.224690605518518</v>
      </c>
      <c r="J2" s="9">
        <v>10.933244179843394</v>
      </c>
      <c r="K2" s="9">
        <v>12.884775243673287</v>
      </c>
      <c r="L2" s="9">
        <f>I2-J2</f>
        <v>14.291446425675124</v>
      </c>
      <c r="M2" s="9">
        <v>22.143333333333334</v>
      </c>
      <c r="N2" s="9">
        <f t="shared" ref="N2:N11" si="0">100*G2/$K2</f>
        <v>79.914164670300934</v>
      </c>
      <c r="O2" s="4">
        <f>MATCH($P2,$A$40:$A$55,0)</f>
        <v>1</v>
      </c>
      <c r="P2" s="10" t="s">
        <v>18</v>
      </c>
      <c r="Q2" s="11" t="s">
        <v>19</v>
      </c>
    </row>
    <row r="3" spans="1:17" ht="14.25" x14ac:dyDescent="0.45">
      <c r="A3" s="1" t="s">
        <v>20</v>
      </c>
      <c r="B3" s="1">
        <v>48</v>
      </c>
      <c r="C3" s="5">
        <v>5393.716849943441</v>
      </c>
      <c r="D3" s="5">
        <v>706.42925449038489</v>
      </c>
      <c r="E3" s="5">
        <v>11494.5</v>
      </c>
      <c r="F3" s="6">
        <f t="shared" ref="F3:F10" si="1">D3/C3</f>
        <v>0.13097262502717261</v>
      </c>
      <c r="G3" s="7">
        <f t="shared" ref="G3:G12" si="2">12*C3/E3</f>
        <v>5.6309193265754311</v>
      </c>
      <c r="H3" s="8">
        <f t="shared" ref="H3:H12" si="3">E3/E$12</f>
        <v>2.5469239918511726E-2</v>
      </c>
      <c r="I3" s="9">
        <v>22.529614499540475</v>
      </c>
      <c r="J3" s="9">
        <v>8.2987548208809407</v>
      </c>
      <c r="K3" s="9">
        <v>9.8280119168947362</v>
      </c>
      <c r="L3" s="9">
        <f t="shared" ref="L3:L10" si="4">I3-J3</f>
        <v>14.230859678659534</v>
      </c>
      <c r="M3" s="9">
        <v>27.42</v>
      </c>
      <c r="N3" s="9">
        <f t="shared" si="0"/>
        <v>57.294591970280997</v>
      </c>
      <c r="O3" s="4">
        <f t="shared" ref="O3:O10" si="5">MATCH($P3,$A$40:$A$55,0)</f>
        <v>2</v>
      </c>
      <c r="P3" s="10" t="s">
        <v>21</v>
      </c>
      <c r="Q3" s="12" t="s">
        <v>22</v>
      </c>
    </row>
    <row r="4" spans="1:17" ht="14.25" x14ac:dyDescent="0.45">
      <c r="A4" s="1" t="s">
        <v>23</v>
      </c>
      <c r="B4" s="1">
        <v>65</v>
      </c>
      <c r="C4" s="5">
        <v>8055.3339999999989</v>
      </c>
      <c r="D4" s="5">
        <v>1224.6972399999997</v>
      </c>
      <c r="E4" s="5">
        <v>13156</v>
      </c>
      <c r="F4" s="6">
        <f t="shared" si="1"/>
        <v>0.15203556301948495</v>
      </c>
      <c r="G4" s="7">
        <f t="shared" si="2"/>
        <v>7.3475226512617811</v>
      </c>
      <c r="H4" s="8">
        <f t="shared" si="3"/>
        <v>2.9150752130839994E-2</v>
      </c>
      <c r="I4" s="9">
        <v>24.033927110159674</v>
      </c>
      <c r="J4" s="9">
        <v>9.9502487960547619</v>
      </c>
      <c r="K4" s="9">
        <v>12.025610873437248</v>
      </c>
      <c r="L4" s="9">
        <f t="shared" si="4"/>
        <v>14.083678314104912</v>
      </c>
      <c r="M4" s="9">
        <v>27.72</v>
      </c>
      <c r="N4" s="9">
        <f t="shared" si="0"/>
        <v>61.098955625542025</v>
      </c>
      <c r="O4" s="4">
        <f t="shared" si="5"/>
        <v>7</v>
      </c>
      <c r="P4" s="10" t="s">
        <v>24</v>
      </c>
      <c r="Q4" s="12" t="s">
        <v>25</v>
      </c>
    </row>
    <row r="5" spans="1:17" ht="14.25" x14ac:dyDescent="0.45">
      <c r="A5" s="1" t="s">
        <v>26</v>
      </c>
      <c r="B5" s="1">
        <v>82</v>
      </c>
      <c r="C5" s="5">
        <v>2378.3089999999997</v>
      </c>
      <c r="D5" s="5">
        <v>337.70641000000006</v>
      </c>
      <c r="E5" s="5">
        <v>5431</v>
      </c>
      <c r="F5" s="6">
        <f t="shared" si="1"/>
        <v>0.14199433715299403</v>
      </c>
      <c r="G5" s="7">
        <f t="shared" si="2"/>
        <v>5.2549637267538207</v>
      </c>
      <c r="H5" s="8">
        <f t="shared" si="3"/>
        <v>1.2033880725341442E-2</v>
      </c>
      <c r="I5" s="9">
        <v>22.574081344344609</v>
      </c>
      <c r="J5" s="9">
        <v>7.2049340027756017</v>
      </c>
      <c r="K5" s="9">
        <v>8.7798160372700487</v>
      </c>
      <c r="L5" s="9">
        <f t="shared" si="4"/>
        <v>15.369147341569008</v>
      </c>
      <c r="M5" s="9">
        <v>29.954999999999998</v>
      </c>
      <c r="N5" s="9">
        <f t="shared" si="0"/>
        <v>59.852777147569626</v>
      </c>
      <c r="O5" s="4">
        <f t="shared" si="5"/>
        <v>8</v>
      </c>
      <c r="P5" s="10" t="s">
        <v>27</v>
      </c>
      <c r="Q5" s="12" t="s">
        <v>28</v>
      </c>
    </row>
    <row r="6" spans="1:17" ht="14.25" x14ac:dyDescent="0.45">
      <c r="A6" s="1" t="s">
        <v>29</v>
      </c>
      <c r="B6" s="1">
        <v>99</v>
      </c>
      <c r="C6" s="5">
        <v>10940.352999999999</v>
      </c>
      <c r="D6" s="5">
        <v>1366.5986548018723</v>
      </c>
      <c r="E6" s="5">
        <v>20198.5</v>
      </c>
      <c r="F6" s="6">
        <f t="shared" si="1"/>
        <v>0.12491357955286017</v>
      </c>
      <c r="G6" s="7">
        <f t="shared" si="2"/>
        <v>6.4997022551179535</v>
      </c>
      <c r="H6" s="8">
        <f t="shared" si="3"/>
        <v>4.4755356256823621E-2</v>
      </c>
      <c r="I6" s="9">
        <v>25.495973688141682</v>
      </c>
      <c r="J6" s="9">
        <v>9.2505880384077557</v>
      </c>
      <c r="K6" s="9">
        <v>10.904640140819367</v>
      </c>
      <c r="L6" s="9">
        <f t="shared" si="4"/>
        <v>16.245385649733926</v>
      </c>
      <c r="M6" s="9">
        <v>25.38</v>
      </c>
      <c r="N6" s="9">
        <f t="shared" si="0"/>
        <v>59.604922044035192</v>
      </c>
      <c r="O6" s="4">
        <f t="shared" si="5"/>
        <v>9</v>
      </c>
      <c r="P6" s="10" t="s">
        <v>30</v>
      </c>
      <c r="Q6" s="12" t="s">
        <v>31</v>
      </c>
    </row>
    <row r="7" spans="1:17" ht="14.25" x14ac:dyDescent="0.45">
      <c r="A7" s="1" t="s">
        <v>32</v>
      </c>
      <c r="B7" s="1">
        <v>116</v>
      </c>
      <c r="C7" s="5">
        <v>36106.551000000014</v>
      </c>
      <c r="D7" s="5">
        <v>4355.1264391675295</v>
      </c>
      <c r="E7" s="5">
        <v>79423</v>
      </c>
      <c r="F7" s="6">
        <f t="shared" si="1"/>
        <v>0.12061873312595069</v>
      </c>
      <c r="G7" s="7">
        <f t="shared" si="2"/>
        <v>5.4553292119411276</v>
      </c>
      <c r="H7" s="8">
        <f t="shared" si="3"/>
        <v>0.17598359581086231</v>
      </c>
      <c r="I7" s="9">
        <v>24.536890682789362</v>
      </c>
      <c r="J7" s="9">
        <v>10.199294153563958</v>
      </c>
      <c r="K7" s="9">
        <v>12.023558063111917</v>
      </c>
      <c r="L7" s="9">
        <f t="shared" si="4"/>
        <v>14.337596529225404</v>
      </c>
      <c r="M7" s="9">
        <v>27.313333333333333</v>
      </c>
      <c r="N7" s="9">
        <f t="shared" si="0"/>
        <v>45.372003722242503</v>
      </c>
      <c r="O7" s="4">
        <f t="shared" si="5"/>
        <v>12</v>
      </c>
      <c r="P7" s="10" t="s">
        <v>33</v>
      </c>
      <c r="Q7" s="12" t="s">
        <v>34</v>
      </c>
    </row>
    <row r="8" spans="1:17" ht="14.25" x14ac:dyDescent="0.45">
      <c r="A8" s="1" t="s">
        <v>35</v>
      </c>
      <c r="B8" s="1">
        <v>133</v>
      </c>
      <c r="C8" s="5">
        <v>83937.205000000002</v>
      </c>
      <c r="D8" s="5">
        <v>10360.052190000008</v>
      </c>
      <c r="E8" s="5">
        <v>123073.5</v>
      </c>
      <c r="F8" s="6">
        <f t="shared" si="1"/>
        <v>0.12342622309141706</v>
      </c>
      <c r="G8" s="7">
        <f t="shared" si="2"/>
        <v>8.1841051079233136</v>
      </c>
      <c r="H8" s="8">
        <f t="shared" si="3"/>
        <v>0.27270333630092247</v>
      </c>
      <c r="I8" s="9">
        <v>26.292134377244157</v>
      </c>
      <c r="J8" s="9">
        <v>11.708494691280633</v>
      </c>
      <c r="K8" s="9">
        <v>13.798644433054418</v>
      </c>
      <c r="L8" s="9">
        <f t="shared" si="4"/>
        <v>14.583639685963524</v>
      </c>
      <c r="M8" s="9">
        <v>23.45</v>
      </c>
      <c r="N8" s="9">
        <f t="shared" si="0"/>
        <v>59.310935560586145</v>
      </c>
      <c r="O8" s="4">
        <f t="shared" si="5"/>
        <v>13</v>
      </c>
      <c r="P8" s="10" t="s">
        <v>36</v>
      </c>
      <c r="Q8" s="12" t="s">
        <v>37</v>
      </c>
    </row>
    <row r="9" spans="1:17" ht="14.25" x14ac:dyDescent="0.45">
      <c r="A9" s="1" t="s">
        <v>38</v>
      </c>
      <c r="B9" s="1">
        <v>150</v>
      </c>
      <c r="C9" s="5">
        <v>52720.859999999971</v>
      </c>
      <c r="D9" s="5">
        <v>6420.2899499999994</v>
      </c>
      <c r="E9" s="5">
        <v>107965</v>
      </c>
      <c r="F9" s="6">
        <f t="shared" si="1"/>
        <v>0.12177893057890184</v>
      </c>
      <c r="G9" s="7">
        <f t="shared" si="2"/>
        <v>5.8597723336266343</v>
      </c>
      <c r="H9" s="8">
        <f t="shared" si="3"/>
        <v>0.23922628107374125</v>
      </c>
      <c r="I9" s="9">
        <v>25.466941985551955</v>
      </c>
      <c r="J9" s="9">
        <v>11.282027876198098</v>
      </c>
      <c r="K9" s="9">
        <v>13.308410958018309</v>
      </c>
      <c r="L9" s="9">
        <f t="shared" si="4"/>
        <v>14.184914109353857</v>
      </c>
      <c r="M9" s="9">
        <v>26.09</v>
      </c>
      <c r="N9" s="9">
        <f t="shared" si="0"/>
        <v>44.030593525488676</v>
      </c>
      <c r="O9" s="4">
        <f t="shared" si="5"/>
        <v>14</v>
      </c>
      <c r="P9" s="10" t="s">
        <v>39</v>
      </c>
      <c r="Q9" s="12" t="s">
        <v>40</v>
      </c>
    </row>
    <row r="10" spans="1:17" ht="14.25" x14ac:dyDescent="0.45">
      <c r="A10" s="1" t="s">
        <v>41</v>
      </c>
      <c r="B10" s="1">
        <v>167</v>
      </c>
      <c r="C10" s="5">
        <v>1585.212</v>
      </c>
      <c r="D10" s="5">
        <v>211.21291000000005</v>
      </c>
      <c r="E10" s="5">
        <v>2697</v>
      </c>
      <c r="F10" s="6">
        <f t="shared" si="1"/>
        <v>0.13323953515365772</v>
      </c>
      <c r="G10" s="7">
        <f t="shared" si="2"/>
        <v>7.0532235817575089</v>
      </c>
      <c r="H10" s="8">
        <f t="shared" si="3"/>
        <v>5.9759485023468725E-3</v>
      </c>
      <c r="I10" s="9">
        <v>22.695985156705525</v>
      </c>
      <c r="J10" s="9">
        <v>9.0082271123018973</v>
      </c>
      <c r="K10" s="9">
        <v>10.629478582715436</v>
      </c>
      <c r="L10" s="9">
        <f t="shared" si="4"/>
        <v>13.687758044403628</v>
      </c>
      <c r="M10" s="9">
        <v>28.13</v>
      </c>
      <c r="N10" s="9">
        <f t="shared" si="0"/>
        <v>66.355311098953948</v>
      </c>
      <c r="O10" s="4">
        <f t="shared" si="5"/>
        <v>15</v>
      </c>
      <c r="P10" s="10" t="s">
        <v>42</v>
      </c>
      <c r="Q10" s="13" t="s">
        <v>43</v>
      </c>
    </row>
    <row r="11" spans="1:17" ht="14.25" x14ac:dyDescent="0.45">
      <c r="A11" s="1" t="s">
        <v>44</v>
      </c>
      <c r="B11" s="1"/>
      <c r="C11" s="5">
        <f>SUM(C2:C10)</f>
        <v>241860.45784994343</v>
      </c>
      <c r="D11" s="5">
        <f t="shared" ref="D11:E11" si="6">SUM(D2:D10)</f>
        <v>29969.851288467729</v>
      </c>
      <c r="E11" s="5">
        <f t="shared" si="6"/>
        <v>410920.91000000003</v>
      </c>
      <c r="F11" s="6">
        <f>D11/C11</f>
        <v>0.12391381193473888</v>
      </c>
      <c r="G11" s="7">
        <f t="shared" si="2"/>
        <v>7.0629783580478316</v>
      </c>
      <c r="H11" s="8">
        <f t="shared" si="3"/>
        <v>0.91050878631720966</v>
      </c>
      <c r="I11" s="9">
        <v>25.323301978272077</v>
      </c>
      <c r="J11" s="9">
        <v>10.865432916059797</v>
      </c>
      <c r="K11" s="9">
        <v>12.8239338460252</v>
      </c>
      <c r="L11" s="9">
        <f>SUMPRODUCT($H2:$H10,L2:L10)/$H11</f>
        <v>14.457869062212275</v>
      </c>
      <c r="M11" s="9">
        <v>25.198668486919622</v>
      </c>
      <c r="N11" s="9">
        <f t="shared" si="0"/>
        <v>55.076534570840863</v>
      </c>
    </row>
    <row r="12" spans="1:17" ht="14.65" thickBot="1" x14ac:dyDescent="0.5">
      <c r="A12" s="1" t="s">
        <v>45</v>
      </c>
      <c r="B12" s="1"/>
      <c r="C12" s="5">
        <v>261976.29986545083</v>
      </c>
      <c r="D12" s="5">
        <v>32506.00695718874</v>
      </c>
      <c r="E12" s="5">
        <v>451309.11</v>
      </c>
      <c r="F12" s="6">
        <f>D12/C12</f>
        <v>0.12407995293422952</v>
      </c>
      <c r="G12" s="7">
        <f t="shared" si="2"/>
        <v>6.9657703084819405</v>
      </c>
      <c r="H12" s="8">
        <f t="shared" si="3"/>
        <v>1</v>
      </c>
      <c r="P12" s="14"/>
    </row>
    <row r="13" spans="1:17" ht="13.15" thickBot="1" x14ac:dyDescent="0.4">
      <c r="A13" s="15" t="s">
        <v>46</v>
      </c>
      <c r="E13" s="16"/>
      <c r="G13" s="17">
        <f>AVERAGE(G2:G10)</f>
        <v>6.8424776333983131</v>
      </c>
      <c r="I13" s="17">
        <f t="shared" ref="I13:N13" si="7">AVERAGE(I2:I10)</f>
        <v>24.316693272221773</v>
      </c>
      <c r="J13" s="17">
        <f t="shared" si="7"/>
        <v>9.7595348523674481</v>
      </c>
      <c r="K13" s="17">
        <f t="shared" si="7"/>
        <v>11.575882916554976</v>
      </c>
      <c r="L13" s="17">
        <f t="shared" si="7"/>
        <v>14.557158419854325</v>
      </c>
      <c r="M13" s="17">
        <f t="shared" si="7"/>
        <v>26.400185185185183</v>
      </c>
      <c r="N13" s="17">
        <f t="shared" si="7"/>
        <v>59.203806151666669</v>
      </c>
      <c r="O13" s="14"/>
    </row>
    <row r="14" spans="1:17" x14ac:dyDescent="0.35">
      <c r="A14" s="15" t="s">
        <v>47</v>
      </c>
      <c r="E14" s="16"/>
      <c r="G14" s="16"/>
      <c r="M14" s="14"/>
    </row>
    <row r="15" spans="1:17" x14ac:dyDescent="0.35">
      <c r="A15" s="15" t="s">
        <v>48</v>
      </c>
      <c r="E15" s="16"/>
      <c r="G15" s="16"/>
      <c r="I15" s="14" t="s">
        <v>49</v>
      </c>
      <c r="K15" s="14"/>
      <c r="M15" s="14"/>
    </row>
    <row r="16" spans="1:17" x14ac:dyDescent="0.35">
      <c r="A16" s="15" t="s">
        <v>50</v>
      </c>
      <c r="J16" s="14"/>
      <c r="K16" s="18">
        <f>G11/K11</f>
        <v>0.55076534570840863</v>
      </c>
      <c r="L16" s="14" t="s">
        <v>51</v>
      </c>
    </row>
    <row r="17" spans="1:12" x14ac:dyDescent="0.35">
      <c r="A17" s="15" t="s">
        <v>52</v>
      </c>
      <c r="B17" s="4" t="s">
        <v>53</v>
      </c>
      <c r="K17" s="18">
        <f>G13/K13</f>
        <v>0.59109768842018129</v>
      </c>
      <c r="L17" s="14" t="s">
        <v>54</v>
      </c>
    </row>
    <row r="18" spans="1:12" x14ac:dyDescent="0.35">
      <c r="A18" s="15" t="s">
        <v>55</v>
      </c>
      <c r="B18" s="4" t="s">
        <v>56</v>
      </c>
    </row>
    <row r="19" spans="1:12" x14ac:dyDescent="0.35">
      <c r="A19" s="15" t="s">
        <v>57</v>
      </c>
      <c r="B19" s="4" t="s">
        <v>58</v>
      </c>
    </row>
    <row r="20" spans="1:12" x14ac:dyDescent="0.35">
      <c r="A20" s="15" t="s">
        <v>59</v>
      </c>
      <c r="B20" s="4" t="s">
        <v>60</v>
      </c>
    </row>
    <row r="21" spans="1:12" x14ac:dyDescent="0.35">
      <c r="A21" s="15" t="s">
        <v>61</v>
      </c>
      <c r="B21" s="4" t="s">
        <v>62</v>
      </c>
    </row>
    <row r="22" spans="1:12" x14ac:dyDescent="0.35">
      <c r="A22" s="15" t="s">
        <v>63</v>
      </c>
      <c r="B22" s="4" t="s">
        <v>64</v>
      </c>
    </row>
    <row r="23" spans="1:12" x14ac:dyDescent="0.35">
      <c r="A23" s="15"/>
    </row>
    <row r="24" spans="1:12" x14ac:dyDescent="0.35">
      <c r="A24" s="4" t="s">
        <v>86</v>
      </c>
    </row>
    <row r="25" spans="1:12" ht="26.25" x14ac:dyDescent="0.4">
      <c r="A25" s="19"/>
      <c r="B25" s="19"/>
      <c r="C25" s="20" t="s">
        <v>65</v>
      </c>
      <c r="D25" s="20" t="s">
        <v>66</v>
      </c>
      <c r="E25" s="20" t="s">
        <v>67</v>
      </c>
      <c r="F25" s="20" t="s">
        <v>68</v>
      </c>
      <c r="G25" s="20" t="s">
        <v>69</v>
      </c>
      <c r="H25" s="20" t="s">
        <v>70</v>
      </c>
      <c r="I25" s="21" t="s">
        <v>71</v>
      </c>
      <c r="J25" s="22" t="s">
        <v>72</v>
      </c>
    </row>
    <row r="26" spans="1:12" ht="13.15" x14ac:dyDescent="0.4">
      <c r="A26" s="23" t="s">
        <v>19</v>
      </c>
      <c r="B26" s="19" t="s">
        <v>18</v>
      </c>
      <c r="C26" s="24">
        <v>1.9117842159264237E-2</v>
      </c>
      <c r="D26" s="24">
        <v>0.88609366695965341</v>
      </c>
      <c r="E26" s="24">
        <v>5.3294975534866514E-2</v>
      </c>
      <c r="F26" s="24">
        <v>1.1696790918684799E-2</v>
      </c>
      <c r="G26" s="24">
        <v>0</v>
      </c>
      <c r="H26" s="24">
        <v>2.9796724427531049E-2</v>
      </c>
      <c r="I26" s="24">
        <v>1</v>
      </c>
      <c r="J26" s="24">
        <v>0.12231844604136666</v>
      </c>
    </row>
    <row r="27" spans="1:12" ht="13.15" x14ac:dyDescent="0.4">
      <c r="A27" s="23" t="s">
        <v>22</v>
      </c>
      <c r="B27" s="19" t="s">
        <v>21</v>
      </c>
      <c r="C27" s="24">
        <v>1.3918666774832824E-2</v>
      </c>
      <c r="D27" s="24">
        <v>0.8881407396247406</v>
      </c>
      <c r="E27" s="24">
        <v>6.107524887874187E-2</v>
      </c>
      <c r="F27" s="24">
        <v>1.5066000672175414E-2</v>
      </c>
      <c r="G27" s="24">
        <v>0</v>
      </c>
      <c r="H27" s="24">
        <v>2.1799344049509194E-2</v>
      </c>
      <c r="I27" s="24">
        <v>0.99999999999999989</v>
      </c>
      <c r="J27" s="24">
        <v>0.13097262502717263</v>
      </c>
    </row>
    <row r="28" spans="1:12" ht="13.15" x14ac:dyDescent="0.4">
      <c r="A28" s="23" t="s">
        <v>25</v>
      </c>
      <c r="B28" s="19" t="s">
        <v>24</v>
      </c>
      <c r="C28" s="24">
        <v>4.5032625677786957E-3</v>
      </c>
      <c r="D28" s="24">
        <v>0.79584597003951851</v>
      </c>
      <c r="E28" s="24">
        <v>0.19046043562172596</v>
      </c>
      <c r="F28" s="24">
        <v>7.3522654167815461E-3</v>
      </c>
      <c r="G28" s="24">
        <v>0</v>
      </c>
      <c r="H28" s="24">
        <v>1.8380663541953865E-3</v>
      </c>
      <c r="I28" s="24">
        <v>1.0000000000000002</v>
      </c>
      <c r="J28" s="24">
        <v>0.15203556301948498</v>
      </c>
    </row>
    <row r="29" spans="1:12" ht="13.15" x14ac:dyDescent="0.4">
      <c r="A29" s="23" t="s">
        <v>28</v>
      </c>
      <c r="B29" s="19" t="s">
        <v>27</v>
      </c>
      <c r="C29" s="24">
        <v>0</v>
      </c>
      <c r="D29" s="24">
        <v>0.76926989592299855</v>
      </c>
      <c r="E29" s="24">
        <v>0.23073010407700129</v>
      </c>
      <c r="F29" s="24">
        <v>0</v>
      </c>
      <c r="G29" s="24">
        <v>0</v>
      </c>
      <c r="H29" s="24">
        <v>0</v>
      </c>
      <c r="I29" s="24">
        <v>0.99999999999999978</v>
      </c>
      <c r="J29" s="24">
        <v>0.141994337152994</v>
      </c>
    </row>
    <row r="30" spans="1:12" ht="13.15" x14ac:dyDescent="0.4">
      <c r="A30" s="23" t="s">
        <v>31</v>
      </c>
      <c r="B30" s="19" t="s">
        <v>30</v>
      </c>
      <c r="C30" s="24">
        <v>1.6692577751501746E-2</v>
      </c>
      <c r="D30" s="24">
        <v>0.79555059230550262</v>
      </c>
      <c r="E30" s="24">
        <v>8.2222076244279491E-2</v>
      </c>
      <c r="F30" s="24">
        <v>7.0872291196800163E-2</v>
      </c>
      <c r="G30" s="24">
        <v>0</v>
      </c>
      <c r="H30" s="24">
        <v>3.4662462501915958E-2</v>
      </c>
      <c r="I30" s="24">
        <v>1</v>
      </c>
      <c r="J30" s="24">
        <v>0.12477224598894157</v>
      </c>
    </row>
    <row r="31" spans="1:12" ht="13.15" x14ac:dyDescent="0.4">
      <c r="A31" s="23" t="s">
        <v>34</v>
      </c>
      <c r="B31" s="19" t="s">
        <v>33</v>
      </c>
      <c r="C31" s="24">
        <v>3.7390274760550073E-3</v>
      </c>
      <c r="D31" s="24">
        <v>0.88316698525692772</v>
      </c>
      <c r="E31" s="24">
        <v>7.4092162679578397E-2</v>
      </c>
      <c r="F31" s="24">
        <v>1.3341661606419536E-2</v>
      </c>
      <c r="G31" s="24">
        <v>0</v>
      </c>
      <c r="H31" s="24">
        <v>2.566016298101936E-2</v>
      </c>
      <c r="I31" s="24">
        <v>1</v>
      </c>
      <c r="J31" s="24">
        <v>0.12056186199270959</v>
      </c>
    </row>
    <row r="32" spans="1:12" ht="13.15" x14ac:dyDescent="0.4">
      <c r="A32" s="23" t="s">
        <v>37</v>
      </c>
      <c r="B32" s="19" t="s">
        <v>36</v>
      </c>
      <c r="C32" s="24">
        <v>4.3011415160272388E-3</v>
      </c>
      <c r="D32" s="24">
        <v>0.88568763392934502</v>
      </c>
      <c r="E32" s="24">
        <v>1.5982957159937389E-2</v>
      </c>
      <c r="F32" s="24">
        <v>1.7760017866872545E-2</v>
      </c>
      <c r="G32" s="24">
        <v>3.4655571749548034E-3</v>
      </c>
      <c r="H32" s="24">
        <v>7.2802692352863033E-2</v>
      </c>
      <c r="I32" s="24">
        <v>1</v>
      </c>
      <c r="J32" s="24">
        <v>0.12342622309141697</v>
      </c>
    </row>
    <row r="33" spans="1:12" ht="13.15" x14ac:dyDescent="0.4">
      <c r="A33" s="23" t="s">
        <v>40</v>
      </c>
      <c r="B33" s="19" t="s">
        <v>39</v>
      </c>
      <c r="C33" s="24">
        <v>4.96641792279929E-3</v>
      </c>
      <c r="D33" s="24">
        <v>0.87406086592878418</v>
      </c>
      <c r="E33" s="24">
        <v>5.3404716166071016E-2</v>
      </c>
      <c r="F33" s="24">
        <v>7.5958278117196874E-3</v>
      </c>
      <c r="G33" s="24">
        <v>0</v>
      </c>
      <c r="H33" s="24">
        <v>5.9972172170625858E-2</v>
      </c>
      <c r="I33" s="24">
        <v>1</v>
      </c>
      <c r="J33" s="24">
        <v>0.12177893057890177</v>
      </c>
    </row>
    <row r="34" spans="1:12" ht="13.15" x14ac:dyDescent="0.4">
      <c r="A34" s="23" t="s">
        <v>43</v>
      </c>
      <c r="B34" s="19" t="s">
        <v>42</v>
      </c>
      <c r="C34" s="24">
        <v>2.9252596167909893E-3</v>
      </c>
      <c r="D34" s="24">
        <v>0.56194237238554923</v>
      </c>
      <c r="E34" s="24">
        <v>0.31446540880503149</v>
      </c>
      <c r="F34" s="24">
        <v>6.386816829993662E-2</v>
      </c>
      <c r="G34" s="24">
        <v>0</v>
      </c>
      <c r="H34" s="24">
        <v>5.6798790892691728E-2</v>
      </c>
      <c r="I34" s="24">
        <v>1</v>
      </c>
      <c r="J34" s="24">
        <v>0.13323953515365769</v>
      </c>
    </row>
    <row r="35" spans="1:12" ht="13.15" x14ac:dyDescent="0.4">
      <c r="A35" s="19" t="s">
        <v>73</v>
      </c>
      <c r="B35" s="19"/>
      <c r="C35" s="24">
        <v>6.7564880886995284E-3</v>
      </c>
      <c r="D35" s="24">
        <v>0.87244278526680785</v>
      </c>
      <c r="E35" s="24">
        <v>5.5596016256214346E-2</v>
      </c>
      <c r="F35" s="24">
        <v>1.6011556674854193E-2</v>
      </c>
      <c r="G35" s="24">
        <v>1.4561051890388563E-3</v>
      </c>
      <c r="H35" s="24">
        <v>4.77370485243854E-2</v>
      </c>
      <c r="I35" s="24">
        <v>1.0000000000000002</v>
      </c>
      <c r="J35" s="24">
        <v>0.12405027874894264</v>
      </c>
    </row>
    <row r="37" spans="1:12" x14ac:dyDescent="0.35">
      <c r="A37" s="4" t="s">
        <v>87</v>
      </c>
    </row>
    <row r="38" spans="1:12" ht="26.25" x14ac:dyDescent="0.4">
      <c r="A38" s="21" t="s">
        <v>74</v>
      </c>
      <c r="B38" s="20" t="s">
        <v>65</v>
      </c>
      <c r="C38" s="20" t="s">
        <v>66</v>
      </c>
      <c r="D38" s="20" t="s">
        <v>67</v>
      </c>
      <c r="E38" s="20" t="s">
        <v>68</v>
      </c>
      <c r="F38" s="20" t="s">
        <v>69</v>
      </c>
      <c r="G38" s="20" t="s">
        <v>70</v>
      </c>
      <c r="H38" s="20" t="s">
        <v>75</v>
      </c>
      <c r="I38" s="20" t="s">
        <v>76</v>
      </c>
      <c r="J38" s="20" t="s">
        <v>77</v>
      </c>
    </row>
    <row r="39" spans="1:12" ht="13.15" x14ac:dyDescent="0.4">
      <c r="A39" s="19"/>
      <c r="B39" s="21">
        <v>1</v>
      </c>
      <c r="C39" s="21">
        <v>2</v>
      </c>
      <c r="D39" s="21">
        <v>4</v>
      </c>
      <c r="E39" s="21">
        <v>3</v>
      </c>
      <c r="F39" s="21">
        <v>10</v>
      </c>
      <c r="G39" s="21">
        <v>5</v>
      </c>
      <c r="H39" s="19"/>
      <c r="I39" s="1"/>
      <c r="J39" s="1"/>
    </row>
    <row r="40" spans="1:12" ht="13.15" x14ac:dyDescent="0.4">
      <c r="A40" s="4" t="s">
        <v>18</v>
      </c>
      <c r="B40" s="25">
        <v>730.59999999999991</v>
      </c>
      <c r="C40" s="25">
        <v>33862.61</v>
      </c>
      <c r="D40" s="25">
        <v>2036.7</v>
      </c>
      <c r="E40" s="25">
        <v>447</v>
      </c>
      <c r="F40" s="25">
        <v>0</v>
      </c>
      <c r="G40" s="25">
        <v>1138.6999999999998</v>
      </c>
      <c r="H40" s="25">
        <v>38215.61</v>
      </c>
      <c r="I40" s="25">
        <v>46729</v>
      </c>
      <c r="J40" s="26">
        <f>H40/I40</f>
        <v>0.81781356331186206</v>
      </c>
      <c r="K40" s="4" t="str">
        <f>TRIM(A40)</f>
        <v>CN</v>
      </c>
      <c r="L40" s="4" t="s">
        <v>18</v>
      </c>
    </row>
    <row r="41" spans="1:12" ht="13.15" x14ac:dyDescent="0.4">
      <c r="A41" s="4" t="s">
        <v>21</v>
      </c>
      <c r="B41" s="25">
        <v>120.1</v>
      </c>
      <c r="C41" s="25">
        <v>7663.5</v>
      </c>
      <c r="D41" s="25">
        <v>527</v>
      </c>
      <c r="E41" s="25">
        <v>130</v>
      </c>
      <c r="F41" s="25">
        <v>0</v>
      </c>
      <c r="G41" s="25">
        <v>188.1</v>
      </c>
      <c r="H41" s="25">
        <v>8628.7000000000007</v>
      </c>
      <c r="I41" s="25">
        <v>10784</v>
      </c>
      <c r="J41" s="26">
        <f t="shared" ref="J41:J55" si="8">H41/I41</f>
        <v>0.80013909495548963</v>
      </c>
      <c r="K41" s="4" t="str">
        <f t="shared" ref="K41:K55" si="9">TRIM(A41)</f>
        <v>DC</v>
      </c>
      <c r="L41" s="4" t="s">
        <v>21</v>
      </c>
    </row>
    <row r="42" spans="1:12" ht="13.15" x14ac:dyDescent="0.4">
      <c r="A42" s="4" t="s">
        <v>78</v>
      </c>
      <c r="B42" s="25">
        <v>155</v>
      </c>
      <c r="C42" s="25">
        <v>8409.7999999999993</v>
      </c>
      <c r="D42" s="25">
        <v>1172.8</v>
      </c>
      <c r="E42" s="25">
        <v>549</v>
      </c>
      <c r="F42" s="25">
        <v>0</v>
      </c>
      <c r="G42" s="25">
        <v>175.2</v>
      </c>
      <c r="H42" s="25">
        <v>10461.799999999999</v>
      </c>
      <c r="I42" s="25">
        <v>10432</v>
      </c>
      <c r="J42" s="26">
        <f t="shared" si="8"/>
        <v>1.0028565950920245</v>
      </c>
      <c r="K42" s="4" t="str">
        <f t="shared" si="9"/>
        <v>GH</v>
      </c>
      <c r="L42" s="4" t="s">
        <v>78</v>
      </c>
    </row>
    <row r="43" spans="1:12" ht="13.15" x14ac:dyDescent="0.4">
      <c r="A43" s="4" t="s">
        <v>79</v>
      </c>
      <c r="B43" s="25">
        <v>0</v>
      </c>
      <c r="C43" s="25">
        <v>12206.8</v>
      </c>
      <c r="D43" s="25">
        <v>211.2</v>
      </c>
      <c r="E43" s="25">
        <v>173.39999999999998</v>
      </c>
      <c r="F43" s="25">
        <v>0</v>
      </c>
      <c r="G43" s="25">
        <v>490.09999999999997</v>
      </c>
      <c r="H43" s="25">
        <v>13081.5</v>
      </c>
      <c r="I43" s="25">
        <v>15915</v>
      </c>
      <c r="J43" s="26">
        <f t="shared" si="8"/>
        <v>0.82196041470311032</v>
      </c>
      <c r="K43" s="4" t="str">
        <f t="shared" si="9"/>
        <v>GO</v>
      </c>
      <c r="L43" s="4" t="s">
        <v>79</v>
      </c>
    </row>
    <row r="44" spans="1:12" ht="13.15" x14ac:dyDescent="0.4">
      <c r="A44" s="4" t="s">
        <v>80</v>
      </c>
      <c r="B44" s="25">
        <v>0</v>
      </c>
      <c r="C44" s="25">
        <v>963</v>
      </c>
      <c r="D44" s="25">
        <v>140</v>
      </c>
      <c r="E44" s="25">
        <v>0</v>
      </c>
      <c r="F44" s="25">
        <v>0</v>
      </c>
      <c r="G44" s="25">
        <v>0</v>
      </c>
      <c r="H44" s="25">
        <v>1103</v>
      </c>
      <c r="I44" s="25">
        <v>1191</v>
      </c>
      <c r="J44" s="26">
        <f t="shared" si="8"/>
        <v>0.92611251049538201</v>
      </c>
      <c r="K44" s="4" t="str">
        <f t="shared" si="9"/>
        <v>JW</v>
      </c>
      <c r="L44" s="4" t="s">
        <v>80</v>
      </c>
    </row>
    <row r="45" spans="1:12" ht="13.15" x14ac:dyDescent="0.4">
      <c r="A45" s="4" t="s">
        <v>81</v>
      </c>
      <c r="B45" s="25">
        <v>73.2</v>
      </c>
      <c r="C45" s="25">
        <v>5627.8000000000011</v>
      </c>
      <c r="D45" s="25">
        <v>35.199999999999989</v>
      </c>
      <c r="E45" s="25">
        <v>68.599999999999994</v>
      </c>
      <c r="F45" s="25">
        <v>186</v>
      </c>
      <c r="G45" s="25">
        <v>504.49999999999989</v>
      </c>
      <c r="H45" s="25">
        <v>6495.3</v>
      </c>
      <c r="I45" s="25">
        <v>8144</v>
      </c>
      <c r="J45" s="26">
        <f t="shared" si="8"/>
        <v>0.79755648330058937</v>
      </c>
      <c r="K45" s="4" t="str">
        <f t="shared" si="9"/>
        <v>LG</v>
      </c>
      <c r="L45" s="4" t="s">
        <v>81</v>
      </c>
    </row>
    <row r="46" spans="1:12" ht="13.15" x14ac:dyDescent="0.4">
      <c r="A46" s="4" t="s">
        <v>24</v>
      </c>
      <c r="B46" s="25">
        <v>48.999999999999986</v>
      </c>
      <c r="C46" s="25">
        <v>8659.6</v>
      </c>
      <c r="D46" s="25">
        <v>2072.4</v>
      </c>
      <c r="E46" s="25">
        <v>80</v>
      </c>
      <c r="F46" s="25">
        <v>0</v>
      </c>
      <c r="G46" s="25">
        <v>20</v>
      </c>
      <c r="H46" s="25">
        <v>10881</v>
      </c>
      <c r="I46" s="25">
        <v>12340</v>
      </c>
      <c r="J46" s="26">
        <f t="shared" si="8"/>
        <v>0.88176661264181522</v>
      </c>
      <c r="K46" s="4" t="str">
        <f t="shared" si="9"/>
        <v>NT</v>
      </c>
      <c r="L46" s="4" t="s">
        <v>24</v>
      </c>
    </row>
    <row r="47" spans="1:12" ht="13.15" x14ac:dyDescent="0.4">
      <c r="A47" s="4" t="s">
        <v>27</v>
      </c>
      <c r="B47" s="25">
        <v>0</v>
      </c>
      <c r="C47" s="25">
        <v>3932.2</v>
      </c>
      <c r="D47" s="25">
        <v>1179.3999999999999</v>
      </c>
      <c r="E47" s="25">
        <v>0</v>
      </c>
      <c r="F47" s="25">
        <v>0</v>
      </c>
      <c r="G47" s="25">
        <v>0</v>
      </c>
      <c r="H47" s="25">
        <v>5111.6000000000004</v>
      </c>
      <c r="I47" s="25">
        <v>4901</v>
      </c>
      <c r="J47" s="26">
        <f t="shared" si="8"/>
        <v>1.0429708222811671</v>
      </c>
      <c r="K47" s="4" t="str">
        <f t="shared" si="9"/>
        <v>PL</v>
      </c>
      <c r="L47" s="4" t="s">
        <v>27</v>
      </c>
    </row>
    <row r="48" spans="1:12" ht="13.15" x14ac:dyDescent="0.4">
      <c r="A48" s="4" t="s">
        <v>30</v>
      </c>
      <c r="B48" s="25">
        <v>228.7</v>
      </c>
      <c r="C48" s="25">
        <v>10899.6</v>
      </c>
      <c r="D48" s="25">
        <v>1126.5</v>
      </c>
      <c r="E48" s="25">
        <v>971</v>
      </c>
      <c r="F48" s="25">
        <v>0</v>
      </c>
      <c r="G48" s="25">
        <v>474.9</v>
      </c>
      <c r="H48" s="25">
        <v>13700.7</v>
      </c>
      <c r="I48" s="25">
        <v>18884</v>
      </c>
      <c r="J48" s="26">
        <f t="shared" si="8"/>
        <v>0.72551895784791365</v>
      </c>
      <c r="K48" s="4" t="str">
        <f t="shared" si="9"/>
        <v>RA</v>
      </c>
      <c r="L48" s="4" t="s">
        <v>30</v>
      </c>
    </row>
    <row r="49" spans="1:13" ht="13.15" x14ac:dyDescent="0.4">
      <c r="A49" s="4" t="s">
        <v>82</v>
      </c>
      <c r="B49" s="25">
        <v>0</v>
      </c>
      <c r="C49" s="25">
        <v>0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2</v>
      </c>
      <c r="J49" s="26">
        <f t="shared" si="8"/>
        <v>0</v>
      </c>
      <c r="K49" s="4" t="str">
        <f t="shared" si="9"/>
        <v>RO</v>
      </c>
      <c r="L49" s="4" t="s">
        <v>82</v>
      </c>
    </row>
    <row r="50" spans="1:13" ht="13.15" x14ac:dyDescent="0.4">
      <c r="A50" s="4" t="s">
        <v>83</v>
      </c>
      <c r="B50" s="25">
        <v>0</v>
      </c>
      <c r="C50" s="25">
        <v>85</v>
      </c>
      <c r="D50" s="25">
        <v>88</v>
      </c>
      <c r="E50" s="25">
        <v>0</v>
      </c>
      <c r="F50" s="25">
        <v>0</v>
      </c>
      <c r="G50" s="25">
        <v>0</v>
      </c>
      <c r="H50" s="25">
        <v>173</v>
      </c>
      <c r="I50" s="25">
        <v>327.2</v>
      </c>
      <c r="J50" s="26">
        <f t="shared" si="8"/>
        <v>0.52872860635696828</v>
      </c>
      <c r="K50" s="4" t="str">
        <f t="shared" si="9"/>
        <v>RP</v>
      </c>
      <c r="L50" s="4" t="s">
        <v>83</v>
      </c>
    </row>
    <row r="51" spans="1:13" ht="13.15" x14ac:dyDescent="0.4">
      <c r="A51" s="4" t="s">
        <v>33</v>
      </c>
      <c r="B51" s="25">
        <v>258</v>
      </c>
      <c r="C51" s="25">
        <v>60940.2</v>
      </c>
      <c r="D51" s="25">
        <v>5112.5</v>
      </c>
      <c r="E51" s="25">
        <v>920.6</v>
      </c>
      <c r="F51" s="25">
        <v>0</v>
      </c>
      <c r="G51" s="25">
        <v>1770.5999999999997</v>
      </c>
      <c r="H51" s="25">
        <v>69001.899999999994</v>
      </c>
      <c r="I51" s="25">
        <v>76022</v>
      </c>
      <c r="J51" s="26">
        <f t="shared" si="8"/>
        <v>0.90765699402804445</v>
      </c>
      <c r="K51" s="4" t="str">
        <f t="shared" si="9"/>
        <v>SD</v>
      </c>
      <c r="L51" s="4" t="s">
        <v>33</v>
      </c>
    </row>
    <row r="52" spans="1:13" ht="13.15" x14ac:dyDescent="0.4">
      <c r="A52" s="4" t="s">
        <v>36</v>
      </c>
      <c r="B52" s="25">
        <v>446.79999999999995</v>
      </c>
      <c r="C52" s="25">
        <v>92004.7</v>
      </c>
      <c r="D52" s="25">
        <v>1660.3</v>
      </c>
      <c r="E52" s="25">
        <v>1844.8999999999999</v>
      </c>
      <c r="F52" s="25">
        <v>360</v>
      </c>
      <c r="G52" s="25">
        <v>7562.7</v>
      </c>
      <c r="H52" s="25">
        <v>103879.4</v>
      </c>
      <c r="I52" s="25">
        <v>117507</v>
      </c>
      <c r="J52" s="26">
        <f t="shared" si="8"/>
        <v>0.88402733454177196</v>
      </c>
      <c r="K52" s="4" t="str">
        <f t="shared" si="9"/>
        <v>SH</v>
      </c>
      <c r="L52" s="4" t="s">
        <v>36</v>
      </c>
    </row>
    <row r="53" spans="1:13" ht="13.15" x14ac:dyDescent="0.4">
      <c r="A53" s="4" t="s">
        <v>39</v>
      </c>
      <c r="B53" s="25">
        <v>450.09999999999997</v>
      </c>
      <c r="C53" s="25">
        <v>79215</v>
      </c>
      <c r="D53" s="25">
        <v>4840</v>
      </c>
      <c r="E53" s="25">
        <v>688.4</v>
      </c>
      <c r="F53" s="25">
        <v>0</v>
      </c>
      <c r="G53" s="25">
        <v>5435.2</v>
      </c>
      <c r="H53" s="25">
        <v>90628.7</v>
      </c>
      <c r="I53" s="25">
        <v>102613</v>
      </c>
      <c r="J53" s="26">
        <f t="shared" si="8"/>
        <v>0.883208755225946</v>
      </c>
      <c r="K53" s="4" t="str">
        <f t="shared" si="9"/>
        <v>TH</v>
      </c>
      <c r="L53" s="4" t="s">
        <v>39</v>
      </c>
    </row>
    <row r="54" spans="1:13" ht="13.15" x14ac:dyDescent="0.4">
      <c r="A54" s="4" t="s">
        <v>42</v>
      </c>
      <c r="B54" s="25">
        <v>5.9999999999999982</v>
      </c>
      <c r="C54" s="25">
        <v>1152.5999999999999</v>
      </c>
      <c r="D54" s="25">
        <v>645</v>
      </c>
      <c r="E54" s="25">
        <v>131</v>
      </c>
      <c r="F54" s="25">
        <v>0</v>
      </c>
      <c r="G54" s="25">
        <v>116.5</v>
      </c>
      <c r="H54" s="25">
        <v>2051.1</v>
      </c>
      <c r="I54" s="25">
        <v>2767</v>
      </c>
      <c r="J54" s="26">
        <f t="shared" si="8"/>
        <v>0.7412721358872425</v>
      </c>
      <c r="K54" s="4" t="str">
        <f t="shared" si="9"/>
        <v>TR</v>
      </c>
      <c r="L54" s="4" t="s">
        <v>42</v>
      </c>
    </row>
    <row r="55" spans="1:13" ht="13.15" x14ac:dyDescent="0.4">
      <c r="A55" s="4" t="s">
        <v>84</v>
      </c>
      <c r="B55" s="25">
        <v>15.999999999999996</v>
      </c>
      <c r="C55" s="25">
        <v>1520</v>
      </c>
      <c r="D55" s="25">
        <v>0</v>
      </c>
      <c r="E55" s="25">
        <v>0</v>
      </c>
      <c r="F55" s="25">
        <v>0</v>
      </c>
      <c r="G55" s="25">
        <v>23.599999999999994</v>
      </c>
      <c r="H55" s="25">
        <v>1559.6</v>
      </c>
      <c r="I55" s="25">
        <v>2874</v>
      </c>
      <c r="J55" s="26">
        <f t="shared" si="8"/>
        <v>0.54265831593597769</v>
      </c>
      <c r="K55" s="4" t="str">
        <f t="shared" si="9"/>
        <v>WA</v>
      </c>
      <c r="L55" s="4" t="s">
        <v>84</v>
      </c>
    </row>
    <row r="56" spans="1:13" ht="13.15" x14ac:dyDescent="0.4">
      <c r="A56" s="27" t="s">
        <v>85</v>
      </c>
      <c r="B56" s="25">
        <v>2533.5</v>
      </c>
      <c r="C56" s="25">
        <v>327142.41000000003</v>
      </c>
      <c r="D56" s="25">
        <v>20846.999999999996</v>
      </c>
      <c r="E56" s="25">
        <v>6003.9000000000005</v>
      </c>
      <c r="F56" s="25">
        <v>546</v>
      </c>
      <c r="G56" s="25">
        <v>17900.099999999999</v>
      </c>
      <c r="H56" s="25">
        <v>374972.91</v>
      </c>
      <c r="I56" s="25">
        <v>431432.2</v>
      </c>
      <c r="J56" s="26">
        <f>H56/I56</f>
        <v>0.86913519667748484</v>
      </c>
    </row>
    <row r="58" spans="1:13" ht="13.15" x14ac:dyDescent="0.4">
      <c r="A58"/>
    </row>
    <row r="59" spans="1:13" ht="13.15" x14ac:dyDescent="0.4">
      <c r="F59" s="28"/>
      <c r="G59" s="28"/>
      <c r="H59" s="28"/>
      <c r="K59" s="28"/>
      <c r="L59" s="28"/>
      <c r="M59" s="28"/>
    </row>
    <row r="60" spans="1:13" ht="13.15" x14ac:dyDescent="0.4">
      <c r="C60" s="29"/>
      <c r="D60" s="29"/>
      <c r="E60" s="29"/>
      <c r="F60" s="30"/>
      <c r="G60" s="30"/>
      <c r="H60" s="31"/>
      <c r="K60"/>
      <c r="L60"/>
      <c r="M60"/>
    </row>
    <row r="61" spans="1:13" ht="13.15" x14ac:dyDescent="0.4">
      <c r="C61" s="29"/>
      <c r="D61" s="29"/>
      <c r="E61" s="29"/>
      <c r="F61" s="30"/>
      <c r="G61" s="30"/>
      <c r="H61" s="31"/>
      <c r="K61"/>
      <c r="L61"/>
      <c r="M61"/>
    </row>
    <row r="62" spans="1:13" ht="13.15" x14ac:dyDescent="0.4">
      <c r="C62" s="29"/>
      <c r="D62" s="29"/>
      <c r="E62" s="29"/>
      <c r="F62" s="30"/>
      <c r="G62" s="30"/>
      <c r="H62" s="31"/>
      <c r="K62"/>
      <c r="L62"/>
      <c r="M62"/>
    </row>
    <row r="63" spans="1:13" ht="13.15" x14ac:dyDescent="0.4">
      <c r="C63" s="29"/>
      <c r="D63" s="29"/>
      <c r="E63" s="29"/>
      <c r="F63" s="30"/>
      <c r="G63" s="30"/>
      <c r="H63" s="31"/>
      <c r="K63"/>
      <c r="L63"/>
      <c r="M63"/>
    </row>
    <row r="64" spans="1:13" ht="13.15" x14ac:dyDescent="0.4">
      <c r="C64" s="29"/>
      <c r="D64" s="29"/>
      <c r="E64" s="29"/>
      <c r="F64" s="30"/>
      <c r="G64" s="30"/>
      <c r="H64" s="31"/>
      <c r="K64"/>
      <c r="L64"/>
      <c r="M64"/>
    </row>
    <row r="65" spans="3:13" ht="13.15" x14ac:dyDescent="0.4">
      <c r="C65" s="29"/>
      <c r="D65" s="29"/>
      <c r="E65" s="29"/>
      <c r="F65" s="30"/>
      <c r="G65" s="30"/>
      <c r="H65" s="31"/>
      <c r="K65"/>
      <c r="L65"/>
      <c r="M65"/>
    </row>
    <row r="66" spans="3:13" ht="13.15" x14ac:dyDescent="0.4">
      <c r="C66" s="29"/>
      <c r="D66" s="29"/>
      <c r="E66" s="29"/>
      <c r="F66" s="30"/>
      <c r="G66" s="30"/>
      <c r="H66" s="31"/>
      <c r="K66"/>
      <c r="L66"/>
      <c r="M66"/>
    </row>
    <row r="67" spans="3:13" ht="13.15" x14ac:dyDescent="0.4">
      <c r="C67" s="29"/>
      <c r="D67" s="29"/>
      <c r="E67" s="29"/>
      <c r="F67" s="30"/>
      <c r="G67" s="30"/>
      <c r="H67" s="31"/>
      <c r="K67"/>
      <c r="L67"/>
      <c r="M67"/>
    </row>
    <row r="68" spans="3:13" ht="13.15" x14ac:dyDescent="0.4">
      <c r="C68" s="29"/>
      <c r="D68" s="29"/>
      <c r="E68" s="29"/>
      <c r="F68" s="30"/>
      <c r="G68" s="30"/>
      <c r="H68" s="31"/>
      <c r="K68"/>
      <c r="L68"/>
      <c r="M68"/>
    </row>
    <row r="69" spans="3:13" ht="13.15" x14ac:dyDescent="0.4">
      <c r="C69" s="29"/>
      <c r="D69" s="29"/>
      <c r="E69" s="29"/>
      <c r="M69" s="32"/>
    </row>
    <row r="70" spans="3:13" x14ac:dyDescent="0.35">
      <c r="C70" s="29"/>
      <c r="D70" s="29"/>
      <c r="E70" s="29"/>
      <c r="M70" s="29"/>
    </row>
  </sheetData>
  <printOptions gridLines="1"/>
  <pageMargins left="1" right="1" top="1" bottom="1" header="0.75" footer="0.75"/>
  <pageSetup orientation="landscape" r:id="rId1"/>
  <headerFooter alignWithMargins="0">
    <oddHeader>&amp;C&amp;12Summary of crop irrigation requirements for 2006 and 2005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summary_by_COUNTY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Perkins, Sam [KDA]</dc:creator>
  <cp:lastModifiedBy>Perkins, Sam [KDA]</cp:lastModifiedBy>
  <dcterms:created xsi:type="dcterms:W3CDTF">2020-04-14T20:43:08Z</dcterms:created>
  <dcterms:modified xsi:type="dcterms:W3CDTF">2020-04-15T15:55:17Z</dcterms:modified>
</cp:coreProperties>
</file>