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/>
  <bookViews>
    <workbookView xWindow="18960" yWindow="4005" windowWidth="28515" windowHeight="15435" tabRatio="991"/>
  </bookViews>
  <sheets>
    <sheet name="Table 1" sheetId="1" r:id="rId1"/>
    <sheet name="SW Data" sheetId="2" r:id="rId2"/>
    <sheet name="GW Data" sheetId="3" r:id="rId3"/>
    <sheet name="Graph of Table 1" sheetId="4" r:id="rId4"/>
    <sheet name="Explanation of Cols" sheetId="5" r:id="rId5"/>
  </sheets>
  <definedNames>
    <definedName name="gage" localSheetId="1">'SW Data'!$F$23</definedName>
    <definedName name="_xlnm.Print_Area" localSheetId="1">'SW Data'!$A$1:$Q$35</definedName>
    <definedName name="_xlnm.Print_Area" localSheetId="0">'Table 1'!$A$1:$AM$35</definedName>
    <definedName name="Print_Area_0" localSheetId="1">'SW Data'!$A$1:$Q$35</definedName>
    <definedName name="Print_Area_0" localSheetId="0">'Table 1'!$A$1:$AM$35</definedName>
    <definedName name="_xlnm.Print_Titles" localSheetId="0">'Table 1'!$A:$A</definedName>
    <definedName name="Print_Titles_0" localSheetId="0">'Table 1'!$A:$A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6" i="5" l="1"/>
  <c r="C5" i="5"/>
  <c r="N9" i="4"/>
  <c r="N8" i="4"/>
  <c r="N7" i="4"/>
  <c r="M7" i="4"/>
  <c r="M8" i="4" s="1"/>
  <c r="M9" i="4" s="1"/>
  <c r="M10" i="4" s="1"/>
  <c r="M11" i="4" s="1"/>
  <c r="M12" i="4" s="1"/>
  <c r="M13" i="4" s="1"/>
  <c r="M14" i="4" s="1"/>
  <c r="M15" i="4" s="1"/>
  <c r="M16" i="4" s="1"/>
  <c r="M17" i="4" s="1"/>
  <c r="M18" i="4" s="1"/>
  <c r="M19" i="4" s="1"/>
  <c r="M20" i="4" s="1"/>
  <c r="M21" i="4" s="1"/>
  <c r="M22" i="4" s="1"/>
  <c r="M23" i="4" s="1"/>
  <c r="M24" i="4" s="1"/>
  <c r="M25" i="4" s="1"/>
  <c r="M26" i="4" s="1"/>
  <c r="M27" i="4" s="1"/>
  <c r="M28" i="4" s="1"/>
  <c r="M29" i="4" s="1"/>
  <c r="M30" i="4" s="1"/>
  <c r="M31" i="4" s="1"/>
  <c r="N6" i="4"/>
  <c r="C4" i="4"/>
  <c r="C3" i="4"/>
  <c r="C2" i="4"/>
  <c r="AA94" i="3"/>
  <c r="Z94" i="3"/>
  <c r="AA93" i="3"/>
  <c r="Z93" i="3"/>
  <c r="AA92" i="3"/>
  <c r="Z92" i="3"/>
  <c r="AA91" i="3"/>
  <c r="Z91" i="3"/>
  <c r="AA90" i="3"/>
  <c r="Z90" i="3"/>
  <c r="AA89" i="3"/>
  <c r="Z89" i="3"/>
  <c r="AA88" i="3"/>
  <c r="Z88" i="3"/>
  <c r="AA87" i="3"/>
  <c r="Z87" i="3"/>
  <c r="AA86" i="3"/>
  <c r="Z86" i="3"/>
  <c r="AA85" i="3"/>
  <c r="Z85" i="3"/>
  <c r="AA84" i="3"/>
  <c r="Z84" i="3"/>
  <c r="AA83" i="3"/>
  <c r="Z83" i="3"/>
  <c r="AA82" i="3"/>
  <c r="Z82" i="3"/>
  <c r="AA81" i="3"/>
  <c r="Z81" i="3"/>
  <c r="AA80" i="3"/>
  <c r="Z80" i="3"/>
  <c r="AA79" i="3"/>
  <c r="Z79" i="3"/>
  <c r="AA78" i="3"/>
  <c r="Z78" i="3"/>
  <c r="AA77" i="3"/>
  <c r="Z77" i="3"/>
  <c r="AA76" i="3"/>
  <c r="Z76" i="3"/>
  <c r="AA75" i="3"/>
  <c r="Z75" i="3"/>
  <c r="AA74" i="3"/>
  <c r="Z74" i="3"/>
  <c r="AA73" i="3"/>
  <c r="Z73" i="3"/>
  <c r="AA72" i="3"/>
  <c r="Z72" i="3"/>
  <c r="AA71" i="3"/>
  <c r="Z71" i="3"/>
  <c r="AA70" i="3"/>
  <c r="Z70" i="3"/>
  <c r="AA69" i="3"/>
  <c r="Z69" i="3"/>
  <c r="AA63" i="3"/>
  <c r="Z63" i="3"/>
  <c r="AA62" i="3"/>
  <c r="Z62" i="3"/>
  <c r="AA61" i="3"/>
  <c r="Z61" i="3"/>
  <c r="AA60" i="3"/>
  <c r="Z60" i="3"/>
  <c r="AA59" i="3"/>
  <c r="Z59" i="3"/>
  <c r="AA58" i="3"/>
  <c r="Z58" i="3"/>
  <c r="AA57" i="3"/>
  <c r="Z57" i="3"/>
  <c r="AA56" i="3"/>
  <c r="Z56" i="3"/>
  <c r="AA55" i="3"/>
  <c r="Z55" i="3"/>
  <c r="AA54" i="3"/>
  <c r="Z54" i="3"/>
  <c r="AA53" i="3"/>
  <c r="Z53" i="3"/>
  <c r="AA52" i="3"/>
  <c r="Z52" i="3"/>
  <c r="AA51" i="3"/>
  <c r="Z51" i="3"/>
  <c r="AA50" i="3"/>
  <c r="Z50" i="3"/>
  <c r="AA49" i="3"/>
  <c r="Z49" i="3"/>
  <c r="AA48" i="3"/>
  <c r="Z48" i="3"/>
  <c r="AA47" i="3"/>
  <c r="Z47" i="3"/>
  <c r="AA46" i="3"/>
  <c r="Z46" i="3"/>
  <c r="AA45" i="3"/>
  <c r="Z45" i="3"/>
  <c r="AA44" i="3"/>
  <c r="Z44" i="3"/>
  <c r="AA43" i="3"/>
  <c r="Z43" i="3"/>
  <c r="AA42" i="3"/>
  <c r="Z42" i="3"/>
  <c r="AA41" i="3"/>
  <c r="Z41" i="3"/>
  <c r="AA40" i="3"/>
  <c r="Z40" i="3"/>
  <c r="AA39" i="3"/>
  <c r="Z39" i="3"/>
  <c r="AA38" i="3"/>
  <c r="Z38" i="3"/>
  <c r="AA32" i="3"/>
  <c r="Z32" i="3"/>
  <c r="AA31" i="3"/>
  <c r="Z31" i="3"/>
  <c r="AA30" i="3"/>
  <c r="Z30" i="3"/>
  <c r="AA29" i="3"/>
  <c r="Z29" i="3"/>
  <c r="AA28" i="3"/>
  <c r="Z28" i="3"/>
  <c r="AA27" i="3"/>
  <c r="Z27" i="3"/>
  <c r="AA26" i="3"/>
  <c r="Z26" i="3"/>
  <c r="AA25" i="3"/>
  <c r="Z25" i="3"/>
  <c r="AA24" i="3"/>
  <c r="Z24" i="3"/>
  <c r="AA23" i="3"/>
  <c r="Z23" i="3"/>
  <c r="AA22" i="3"/>
  <c r="Z22" i="3"/>
  <c r="AA21" i="3"/>
  <c r="Z21" i="3"/>
  <c r="AA20" i="3"/>
  <c r="Z20" i="3"/>
  <c r="AA19" i="3"/>
  <c r="Z19" i="3"/>
  <c r="AA18" i="3"/>
  <c r="Z18" i="3"/>
  <c r="AA17" i="3"/>
  <c r="Z17" i="3"/>
  <c r="AA16" i="3"/>
  <c r="Z16" i="3"/>
  <c r="AA15" i="3"/>
  <c r="Z15" i="3"/>
  <c r="AA14" i="3"/>
  <c r="Z14" i="3"/>
  <c r="AA13" i="3"/>
  <c r="Z13" i="3"/>
  <c r="AA12" i="3"/>
  <c r="Z12" i="3"/>
  <c r="AA11" i="3"/>
  <c r="Z11" i="3"/>
  <c r="AA10" i="3"/>
  <c r="Z10" i="3"/>
  <c r="AA9" i="3"/>
  <c r="Z9" i="3"/>
  <c r="AA8" i="3"/>
  <c r="Z8" i="3"/>
  <c r="AA7" i="3"/>
  <c r="Z7" i="3"/>
  <c r="M13" i="2"/>
  <c r="M12" i="2"/>
  <c r="U14" i="1" s="1"/>
  <c r="A9" i="2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F7" i="2"/>
  <c r="G7" i="2" s="1"/>
  <c r="H7" i="2" s="1"/>
  <c r="I7" i="2" s="1"/>
  <c r="J7" i="2" s="1"/>
  <c r="K7" i="2" s="1"/>
  <c r="L7" i="2" s="1"/>
  <c r="M7" i="2" s="1"/>
  <c r="N7" i="2" s="1"/>
  <c r="O7" i="2" s="1"/>
  <c r="P7" i="2" s="1"/>
  <c r="Q7" i="2" s="1"/>
  <c r="B7" i="2"/>
  <c r="C7" i="2" s="1"/>
  <c r="D7" i="2" s="1"/>
  <c r="E7" i="2" s="1"/>
  <c r="AK35" i="1"/>
  <c r="AH35" i="1"/>
  <c r="AG35" i="1"/>
  <c r="AF35" i="1"/>
  <c r="AA35" i="1"/>
  <c r="V35" i="1"/>
  <c r="U35" i="1"/>
  <c r="T35" i="1"/>
  <c r="S35" i="1"/>
  <c r="R35" i="1"/>
  <c r="AE35" i="1" s="1"/>
  <c r="Q35" i="1"/>
  <c r="O35" i="1"/>
  <c r="N35" i="1"/>
  <c r="M35" i="1"/>
  <c r="L35" i="1"/>
  <c r="K35" i="1"/>
  <c r="I35" i="1"/>
  <c r="H35" i="1"/>
  <c r="G35" i="1"/>
  <c r="F35" i="1"/>
  <c r="AC35" i="1" s="1"/>
  <c r="E35" i="1"/>
  <c r="D35" i="1"/>
  <c r="J35" i="1" s="1"/>
  <c r="X35" i="1" s="1"/>
  <c r="C35" i="1"/>
  <c r="B35" i="1"/>
  <c r="AK34" i="1"/>
  <c r="AH34" i="1"/>
  <c r="AG34" i="1"/>
  <c r="AF34" i="1"/>
  <c r="AA34" i="1"/>
  <c r="V34" i="1"/>
  <c r="U34" i="1"/>
  <c r="T34" i="1"/>
  <c r="S34" i="1"/>
  <c r="R34" i="1"/>
  <c r="Q34" i="1"/>
  <c r="O34" i="1"/>
  <c r="N34" i="1"/>
  <c r="M34" i="1"/>
  <c r="L34" i="1"/>
  <c r="K34" i="1"/>
  <c r="I34" i="1"/>
  <c r="H34" i="1"/>
  <c r="G34" i="1"/>
  <c r="F34" i="1"/>
  <c r="E34" i="1"/>
  <c r="C34" i="1"/>
  <c r="B34" i="1"/>
  <c r="AK33" i="1"/>
  <c r="AH33" i="1"/>
  <c r="AG33" i="1"/>
  <c r="AF33" i="1"/>
  <c r="AA33" i="1"/>
  <c r="V33" i="1"/>
  <c r="U33" i="1"/>
  <c r="T33" i="1"/>
  <c r="S33" i="1"/>
  <c r="R33" i="1"/>
  <c r="Q33" i="1"/>
  <c r="O33" i="1"/>
  <c r="N33" i="1"/>
  <c r="M33" i="1"/>
  <c r="L33" i="1"/>
  <c r="K33" i="1"/>
  <c r="I33" i="1"/>
  <c r="H33" i="1"/>
  <c r="G33" i="1"/>
  <c r="F33" i="1"/>
  <c r="AC33" i="1" s="1"/>
  <c r="E33" i="1"/>
  <c r="C33" i="1"/>
  <c r="B33" i="1"/>
  <c r="AK32" i="1"/>
  <c r="AH32" i="1"/>
  <c r="AG32" i="1"/>
  <c r="AF32" i="1"/>
  <c r="AA32" i="1"/>
  <c r="V32" i="1"/>
  <c r="U32" i="1"/>
  <c r="T32" i="1"/>
  <c r="S32" i="1"/>
  <c r="R32" i="1"/>
  <c r="Q32" i="1"/>
  <c r="O32" i="1"/>
  <c r="N32" i="1"/>
  <c r="M32" i="1"/>
  <c r="L32" i="1"/>
  <c r="K32" i="1"/>
  <c r="I32" i="1"/>
  <c r="H32" i="1"/>
  <c r="G32" i="1"/>
  <c r="F32" i="1"/>
  <c r="E32" i="1"/>
  <c r="C32" i="1"/>
  <c r="B32" i="1"/>
  <c r="AK31" i="1"/>
  <c r="AH31" i="1"/>
  <c r="AG31" i="1"/>
  <c r="AF31" i="1"/>
  <c r="AA31" i="1"/>
  <c r="V31" i="1"/>
  <c r="U31" i="1"/>
  <c r="T31" i="1"/>
  <c r="S31" i="1"/>
  <c r="R31" i="1"/>
  <c r="Q31" i="1"/>
  <c r="O31" i="1"/>
  <c r="N31" i="1"/>
  <c r="M31" i="1"/>
  <c r="L31" i="1"/>
  <c r="K31" i="1"/>
  <c r="I31" i="1"/>
  <c r="H31" i="1"/>
  <c r="G31" i="1"/>
  <c r="F31" i="1"/>
  <c r="AC31" i="1" s="1"/>
  <c r="E31" i="1"/>
  <c r="C31" i="1"/>
  <c r="B31" i="1"/>
  <c r="D31" i="1" s="1"/>
  <c r="AK30" i="1"/>
  <c r="AH30" i="1"/>
  <c r="AG30" i="1"/>
  <c r="AF30" i="1"/>
  <c r="AA30" i="1"/>
  <c r="V30" i="1"/>
  <c r="U30" i="1"/>
  <c r="T30" i="1"/>
  <c r="S30" i="1"/>
  <c r="R30" i="1"/>
  <c r="Q30" i="1"/>
  <c r="O30" i="1"/>
  <c r="N30" i="1"/>
  <c r="M30" i="1"/>
  <c r="L30" i="1"/>
  <c r="K30" i="1"/>
  <c r="I30" i="1"/>
  <c r="H30" i="1"/>
  <c r="G30" i="1"/>
  <c r="F30" i="1"/>
  <c r="E30" i="1"/>
  <c r="C30" i="1"/>
  <c r="B30" i="1"/>
  <c r="AK29" i="1"/>
  <c r="AH29" i="1"/>
  <c r="AG29" i="1"/>
  <c r="AF29" i="1"/>
  <c r="AA29" i="1"/>
  <c r="V29" i="1"/>
  <c r="U29" i="1"/>
  <c r="T29" i="1"/>
  <c r="S29" i="1"/>
  <c r="R29" i="1"/>
  <c r="Q29" i="1"/>
  <c r="O29" i="1"/>
  <c r="N29" i="1"/>
  <c r="M29" i="1"/>
  <c r="L29" i="1"/>
  <c r="K29" i="1"/>
  <c r="I29" i="1"/>
  <c r="H29" i="1"/>
  <c r="G29" i="1"/>
  <c r="F29" i="1"/>
  <c r="AC29" i="1" s="1"/>
  <c r="E29" i="1"/>
  <c r="C29" i="1"/>
  <c r="B29" i="1"/>
  <c r="AK28" i="1"/>
  <c r="AH28" i="1"/>
  <c r="AG28" i="1"/>
  <c r="AF28" i="1"/>
  <c r="AA28" i="1"/>
  <c r="V28" i="1"/>
  <c r="U28" i="1"/>
  <c r="T28" i="1"/>
  <c r="S28" i="1"/>
  <c r="R28" i="1"/>
  <c r="AE28" i="1" s="1"/>
  <c r="Q28" i="1"/>
  <c r="O28" i="1"/>
  <c r="N28" i="1"/>
  <c r="M28" i="1"/>
  <c r="L28" i="1"/>
  <c r="K28" i="1"/>
  <c r="I28" i="1"/>
  <c r="H28" i="1"/>
  <c r="G28" i="1"/>
  <c r="F28" i="1"/>
  <c r="E28" i="1"/>
  <c r="C28" i="1"/>
  <c r="B28" i="1"/>
  <c r="AK27" i="1"/>
  <c r="AH27" i="1"/>
  <c r="AG27" i="1"/>
  <c r="AF27" i="1"/>
  <c r="AA27" i="1"/>
  <c r="V27" i="1"/>
  <c r="U27" i="1"/>
  <c r="T27" i="1"/>
  <c r="S27" i="1"/>
  <c r="R27" i="1"/>
  <c r="Q27" i="1"/>
  <c r="O27" i="1"/>
  <c r="N27" i="1"/>
  <c r="M27" i="1"/>
  <c r="L27" i="1"/>
  <c r="K27" i="1"/>
  <c r="I27" i="1"/>
  <c r="H27" i="1"/>
  <c r="G27" i="1"/>
  <c r="F27" i="1"/>
  <c r="AC27" i="1" s="1"/>
  <c r="E27" i="1"/>
  <c r="D27" i="1"/>
  <c r="J27" i="1" s="1"/>
  <c r="X27" i="1" s="1"/>
  <c r="C27" i="1"/>
  <c r="B27" i="1"/>
  <c r="AK26" i="1"/>
  <c r="AH26" i="1"/>
  <c r="AG26" i="1"/>
  <c r="AF26" i="1"/>
  <c r="AA26" i="1"/>
  <c r="V26" i="1"/>
  <c r="U26" i="1"/>
  <c r="T26" i="1"/>
  <c r="S26" i="1"/>
  <c r="R26" i="1"/>
  <c r="Q26" i="1"/>
  <c r="O26" i="1"/>
  <c r="N26" i="1"/>
  <c r="M26" i="1"/>
  <c r="L26" i="1"/>
  <c r="K26" i="1"/>
  <c r="I26" i="1"/>
  <c r="H26" i="1"/>
  <c r="G26" i="1"/>
  <c r="AC26" i="1" s="1"/>
  <c r="F26" i="1"/>
  <c r="E26" i="1"/>
  <c r="D26" i="1"/>
  <c r="J26" i="1" s="1"/>
  <c r="X26" i="1" s="1"/>
  <c r="C26" i="1"/>
  <c r="B26" i="1"/>
  <c r="AK25" i="1"/>
  <c r="AH25" i="1"/>
  <c r="AG25" i="1"/>
  <c r="AF25" i="1"/>
  <c r="AA25" i="1"/>
  <c r="V25" i="1"/>
  <c r="U25" i="1"/>
  <c r="T25" i="1"/>
  <c r="S25" i="1"/>
  <c r="W25" i="1" s="1"/>
  <c r="Z25" i="1" s="1"/>
  <c r="R25" i="1"/>
  <c r="AE25" i="1" s="1"/>
  <c r="Q25" i="1"/>
  <c r="O25" i="1"/>
  <c r="N25" i="1"/>
  <c r="M25" i="1"/>
  <c r="L25" i="1"/>
  <c r="K25" i="1"/>
  <c r="I25" i="1"/>
  <c r="H25" i="1"/>
  <c r="G25" i="1"/>
  <c r="F25" i="1"/>
  <c r="E25" i="1"/>
  <c r="D25" i="1"/>
  <c r="C25" i="1"/>
  <c r="B25" i="1"/>
  <c r="AK24" i="1"/>
  <c r="AH24" i="1"/>
  <c r="AG24" i="1"/>
  <c r="AF24" i="1"/>
  <c r="AA24" i="1"/>
  <c r="V24" i="1"/>
  <c r="U24" i="1"/>
  <c r="T24" i="1"/>
  <c r="S24" i="1"/>
  <c r="R24" i="1"/>
  <c r="Q24" i="1"/>
  <c r="O24" i="1"/>
  <c r="N24" i="1"/>
  <c r="M24" i="1"/>
  <c r="L24" i="1"/>
  <c r="AD24" i="1" s="1"/>
  <c r="K24" i="1"/>
  <c r="I24" i="1"/>
  <c r="H24" i="1"/>
  <c r="G24" i="1"/>
  <c r="F24" i="1"/>
  <c r="E24" i="1"/>
  <c r="C24" i="1"/>
  <c r="B24" i="1"/>
  <c r="D24" i="1" s="1"/>
  <c r="J24" i="1" s="1"/>
  <c r="X24" i="1" s="1"/>
  <c r="AK23" i="1"/>
  <c r="AH23" i="1"/>
  <c r="AG23" i="1"/>
  <c r="AF23" i="1"/>
  <c r="AA23" i="1"/>
  <c r="V23" i="1"/>
  <c r="U23" i="1"/>
  <c r="T23" i="1"/>
  <c r="S23" i="1"/>
  <c r="R23" i="1"/>
  <c r="Q23" i="1"/>
  <c r="W23" i="1" s="1"/>
  <c r="Z23" i="1" s="1"/>
  <c r="O23" i="1"/>
  <c r="N23" i="1"/>
  <c r="M23" i="1"/>
  <c r="L23" i="1"/>
  <c r="K23" i="1"/>
  <c r="I23" i="1"/>
  <c r="H23" i="1"/>
  <c r="G23" i="1"/>
  <c r="F23" i="1"/>
  <c r="AC23" i="1" s="1"/>
  <c r="E23" i="1"/>
  <c r="C23" i="1"/>
  <c r="B23" i="1"/>
  <c r="D23" i="1" s="1"/>
  <c r="J23" i="1" s="1"/>
  <c r="X23" i="1" s="1"/>
  <c r="AK22" i="1"/>
  <c r="AH22" i="1"/>
  <c r="AG22" i="1"/>
  <c r="AF22" i="1"/>
  <c r="AA22" i="1"/>
  <c r="V22" i="1"/>
  <c r="U22" i="1"/>
  <c r="T22" i="1"/>
  <c r="S22" i="1"/>
  <c r="R22" i="1"/>
  <c r="AE22" i="1" s="1"/>
  <c r="Q22" i="1"/>
  <c r="O22" i="1"/>
  <c r="N22" i="1"/>
  <c r="M22" i="1"/>
  <c r="L22" i="1"/>
  <c r="K22" i="1"/>
  <c r="I22" i="1"/>
  <c r="H22" i="1"/>
  <c r="G22" i="1"/>
  <c r="AC22" i="1" s="1"/>
  <c r="F22" i="1"/>
  <c r="E22" i="1"/>
  <c r="D22" i="1"/>
  <c r="J22" i="1" s="1"/>
  <c r="X22" i="1" s="1"/>
  <c r="C22" i="1"/>
  <c r="B22" i="1"/>
  <c r="AK21" i="1"/>
  <c r="AH21" i="1"/>
  <c r="AG21" i="1"/>
  <c r="AF21" i="1"/>
  <c r="AA21" i="1"/>
  <c r="V21" i="1"/>
  <c r="U21" i="1"/>
  <c r="T21" i="1"/>
  <c r="S21" i="1"/>
  <c r="R21" i="1"/>
  <c r="AE21" i="1" s="1"/>
  <c r="Q21" i="1"/>
  <c r="O21" i="1"/>
  <c r="N21" i="1"/>
  <c r="M21" i="1"/>
  <c r="L21" i="1"/>
  <c r="K21" i="1"/>
  <c r="I21" i="1"/>
  <c r="H21" i="1"/>
  <c r="G21" i="1"/>
  <c r="F21" i="1"/>
  <c r="AC21" i="1" s="1"/>
  <c r="E21" i="1"/>
  <c r="D21" i="1"/>
  <c r="C21" i="1"/>
  <c r="B21" i="1"/>
  <c r="AK20" i="1"/>
  <c r="AH20" i="1"/>
  <c r="AG20" i="1"/>
  <c r="AF20" i="1"/>
  <c r="AA20" i="1"/>
  <c r="V20" i="1"/>
  <c r="U20" i="1"/>
  <c r="T20" i="1"/>
  <c r="S20" i="1"/>
  <c r="R20" i="1"/>
  <c r="Q20" i="1"/>
  <c r="O20" i="1"/>
  <c r="N20" i="1"/>
  <c r="M20" i="1"/>
  <c r="L20" i="1"/>
  <c r="AD20" i="1" s="1"/>
  <c r="K20" i="1"/>
  <c r="I20" i="1"/>
  <c r="H20" i="1"/>
  <c r="G20" i="1"/>
  <c r="F20" i="1"/>
  <c r="E20" i="1"/>
  <c r="C20" i="1"/>
  <c r="B20" i="1"/>
  <c r="D20" i="1" s="1"/>
  <c r="J20" i="1" s="1"/>
  <c r="X20" i="1" s="1"/>
  <c r="AK19" i="1"/>
  <c r="AH19" i="1"/>
  <c r="AG19" i="1"/>
  <c r="AF19" i="1"/>
  <c r="AA19" i="1"/>
  <c r="V19" i="1"/>
  <c r="U19" i="1"/>
  <c r="T19" i="1"/>
  <c r="S19" i="1"/>
  <c r="R19" i="1"/>
  <c r="Q19" i="1"/>
  <c r="W19" i="1" s="1"/>
  <c r="Z19" i="1" s="1"/>
  <c r="O19" i="1"/>
  <c r="N19" i="1"/>
  <c r="M19" i="1"/>
  <c r="L19" i="1"/>
  <c r="P19" i="1" s="1"/>
  <c r="Y19" i="1" s="1"/>
  <c r="K19" i="1"/>
  <c r="I19" i="1"/>
  <c r="H19" i="1"/>
  <c r="G19" i="1"/>
  <c r="F19" i="1"/>
  <c r="AC19" i="1" s="1"/>
  <c r="E19" i="1"/>
  <c r="C19" i="1"/>
  <c r="B19" i="1"/>
  <c r="D19" i="1" s="1"/>
  <c r="J19" i="1" s="1"/>
  <c r="X19" i="1" s="1"/>
  <c r="AK18" i="1"/>
  <c r="AH18" i="1"/>
  <c r="AG18" i="1"/>
  <c r="AF18" i="1"/>
  <c r="AA18" i="1"/>
  <c r="V18" i="1"/>
  <c r="U18" i="1"/>
  <c r="T18" i="1"/>
  <c r="S18" i="1"/>
  <c r="R18" i="1"/>
  <c r="AE18" i="1" s="1"/>
  <c r="Q18" i="1"/>
  <c r="O18" i="1"/>
  <c r="N18" i="1"/>
  <c r="M18" i="1"/>
  <c r="L18" i="1"/>
  <c r="K18" i="1"/>
  <c r="I18" i="1"/>
  <c r="H18" i="1"/>
  <c r="G18" i="1"/>
  <c r="AC18" i="1" s="1"/>
  <c r="F18" i="1"/>
  <c r="E18" i="1"/>
  <c r="D18" i="1"/>
  <c r="J18" i="1" s="1"/>
  <c r="X18" i="1" s="1"/>
  <c r="C18" i="1"/>
  <c r="B18" i="1"/>
  <c r="AK17" i="1"/>
  <c r="AH17" i="1"/>
  <c r="AG17" i="1"/>
  <c r="AF17" i="1"/>
  <c r="AD17" i="1"/>
  <c r="AA17" i="1"/>
  <c r="V17" i="1"/>
  <c r="U17" i="1"/>
  <c r="T17" i="1"/>
  <c r="S17" i="1"/>
  <c r="AE17" i="1" s="1"/>
  <c r="R17" i="1"/>
  <c r="Q17" i="1"/>
  <c r="O17" i="1"/>
  <c r="N17" i="1"/>
  <c r="M17" i="1"/>
  <c r="L17" i="1"/>
  <c r="K17" i="1"/>
  <c r="P17" i="1" s="1"/>
  <c r="Y17" i="1" s="1"/>
  <c r="I17" i="1"/>
  <c r="H17" i="1"/>
  <c r="G17" i="1"/>
  <c r="F17" i="1"/>
  <c r="E17" i="1"/>
  <c r="C17" i="1"/>
  <c r="B17" i="1"/>
  <c r="D17" i="1" s="1"/>
  <c r="AK16" i="1"/>
  <c r="AH16" i="1"/>
  <c r="AG16" i="1"/>
  <c r="AF16" i="1"/>
  <c r="AD16" i="1"/>
  <c r="AA16" i="1"/>
  <c r="V16" i="1"/>
  <c r="U16" i="1"/>
  <c r="T16" i="1"/>
  <c r="S16" i="1"/>
  <c r="R16" i="1"/>
  <c r="Q16" i="1"/>
  <c r="O16" i="1"/>
  <c r="N16" i="1"/>
  <c r="M16" i="1"/>
  <c r="L16" i="1"/>
  <c r="K16" i="1"/>
  <c r="I16" i="1"/>
  <c r="H16" i="1"/>
  <c r="G16" i="1"/>
  <c r="F16" i="1"/>
  <c r="AC16" i="1" s="1"/>
  <c r="E16" i="1"/>
  <c r="C16" i="1"/>
  <c r="B16" i="1"/>
  <c r="D16" i="1" s="1"/>
  <c r="AK15" i="1"/>
  <c r="AH15" i="1"/>
  <c r="AG15" i="1"/>
  <c r="AF15" i="1"/>
  <c r="AA15" i="1"/>
  <c r="V15" i="1"/>
  <c r="U15" i="1"/>
  <c r="T15" i="1"/>
  <c r="S15" i="1"/>
  <c r="R15" i="1"/>
  <c r="Q15" i="1"/>
  <c r="O15" i="1"/>
  <c r="N15" i="1"/>
  <c r="M15" i="1"/>
  <c r="L15" i="1"/>
  <c r="K15" i="1"/>
  <c r="I15" i="1"/>
  <c r="H15" i="1"/>
  <c r="G15" i="1"/>
  <c r="F15" i="1"/>
  <c r="AC15" i="1" s="1"/>
  <c r="E15" i="1"/>
  <c r="C15" i="1"/>
  <c r="B15" i="1"/>
  <c r="D15" i="1" s="1"/>
  <c r="J15" i="1" s="1"/>
  <c r="X15" i="1" s="1"/>
  <c r="AK14" i="1"/>
  <c r="AH14" i="1"/>
  <c r="AG14" i="1"/>
  <c r="AF14" i="1"/>
  <c r="AA14" i="1"/>
  <c r="V14" i="1"/>
  <c r="T14" i="1"/>
  <c r="S14" i="1"/>
  <c r="R14" i="1"/>
  <c r="Q14" i="1"/>
  <c r="O14" i="1"/>
  <c r="N14" i="1"/>
  <c r="M14" i="1"/>
  <c r="L14" i="1"/>
  <c r="K14" i="1"/>
  <c r="I14" i="1"/>
  <c r="H14" i="1"/>
  <c r="G14" i="1"/>
  <c r="F14" i="1"/>
  <c r="E14" i="1"/>
  <c r="C14" i="1"/>
  <c r="D14" i="1" s="1"/>
  <c r="B14" i="1"/>
  <c r="AK13" i="1"/>
  <c r="AH13" i="1"/>
  <c r="AG13" i="1"/>
  <c r="AF13" i="1"/>
  <c r="AA13" i="1"/>
  <c r="V13" i="1"/>
  <c r="U13" i="1"/>
  <c r="T13" i="1"/>
  <c r="S13" i="1"/>
  <c r="R13" i="1"/>
  <c r="Q13" i="1"/>
  <c r="O13" i="1"/>
  <c r="N13" i="1"/>
  <c r="M13" i="1"/>
  <c r="AD13" i="1" s="1"/>
  <c r="L13" i="1"/>
  <c r="K13" i="1"/>
  <c r="I13" i="1"/>
  <c r="H13" i="1"/>
  <c r="G13" i="1"/>
  <c r="F13" i="1"/>
  <c r="AC13" i="1" s="1"/>
  <c r="E13" i="1"/>
  <c r="C13" i="1"/>
  <c r="B13" i="1"/>
  <c r="AK12" i="1"/>
  <c r="AH12" i="1"/>
  <c r="AG12" i="1"/>
  <c r="AF12" i="1"/>
  <c r="AA12" i="1"/>
  <c r="V12" i="1"/>
  <c r="U12" i="1"/>
  <c r="T12" i="1"/>
  <c r="S12" i="1"/>
  <c r="R12" i="1"/>
  <c r="Q12" i="1"/>
  <c r="O12" i="1"/>
  <c r="N12" i="1"/>
  <c r="M12" i="1"/>
  <c r="L12" i="1"/>
  <c r="K12" i="1"/>
  <c r="I12" i="1"/>
  <c r="H12" i="1"/>
  <c r="G12" i="1"/>
  <c r="F12" i="1"/>
  <c r="E12" i="1"/>
  <c r="D12" i="1"/>
  <c r="J12" i="1" s="1"/>
  <c r="X12" i="1" s="1"/>
  <c r="C12" i="1"/>
  <c r="B12" i="1"/>
  <c r="AK11" i="1"/>
  <c r="AH11" i="1"/>
  <c r="AG11" i="1"/>
  <c r="AF11" i="1"/>
  <c r="AA11" i="1"/>
  <c r="V11" i="1"/>
  <c r="U11" i="1"/>
  <c r="T11" i="1"/>
  <c r="S11" i="1"/>
  <c r="R11" i="1"/>
  <c r="Q11" i="1"/>
  <c r="O11" i="1"/>
  <c r="N11" i="1"/>
  <c r="M11" i="1"/>
  <c r="L11" i="1"/>
  <c r="AD11" i="1" s="1"/>
  <c r="K11" i="1"/>
  <c r="I11" i="1"/>
  <c r="H11" i="1"/>
  <c r="G11" i="1"/>
  <c r="F11" i="1"/>
  <c r="E11" i="1"/>
  <c r="C11" i="1"/>
  <c r="B11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K10" i="1"/>
  <c r="AH10" i="1"/>
  <c r="AG10" i="1"/>
  <c r="AF10" i="1"/>
  <c r="AA10" i="1"/>
  <c r="V10" i="1"/>
  <c r="U10" i="1"/>
  <c r="T10" i="1"/>
  <c r="S10" i="1"/>
  <c r="AE10" i="1" s="1"/>
  <c r="R10" i="1"/>
  <c r="Q10" i="1"/>
  <c r="O10" i="1"/>
  <c r="N10" i="1"/>
  <c r="M10" i="1"/>
  <c r="L10" i="1"/>
  <c r="K10" i="1"/>
  <c r="I10" i="1"/>
  <c r="H10" i="1"/>
  <c r="G10" i="1"/>
  <c r="F10" i="1"/>
  <c r="AC10" i="1" s="1"/>
  <c r="E10" i="1"/>
  <c r="C10" i="1"/>
  <c r="D10" i="1" s="1"/>
  <c r="B10" i="1"/>
  <c r="B9" i="1"/>
  <c r="C9" i="1" s="1"/>
  <c r="D9" i="1" s="1"/>
  <c r="E9" i="1" s="1"/>
  <c r="F9" i="1" s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  <c r="R9" i="1" s="1"/>
  <c r="S9" i="1" s="1"/>
  <c r="T9" i="1" s="1"/>
  <c r="U9" i="1" s="1"/>
  <c r="V9" i="1" s="1"/>
  <c r="W9" i="1" s="1"/>
  <c r="X9" i="1" s="1"/>
  <c r="Y9" i="1" s="1"/>
  <c r="Z9" i="1" s="1"/>
  <c r="AA9" i="1" s="1"/>
  <c r="AB9" i="1" s="1"/>
  <c r="AC9" i="1" s="1"/>
  <c r="AD9" i="1" s="1"/>
  <c r="AE9" i="1" s="1"/>
  <c r="AF9" i="1" s="1"/>
  <c r="AG9" i="1" s="1"/>
  <c r="AH9" i="1" s="1"/>
  <c r="AI9" i="1" s="1"/>
  <c r="AJ9" i="1" s="1"/>
  <c r="AK9" i="1" s="1"/>
  <c r="AL9" i="1" s="1"/>
  <c r="AM9" i="1" s="1"/>
  <c r="D30" i="1" l="1"/>
  <c r="J30" i="1" s="1"/>
  <c r="X30" i="1" s="1"/>
  <c r="D34" i="1"/>
  <c r="J34" i="1" s="1"/>
  <c r="X34" i="1" s="1"/>
  <c r="AB34" i="1" s="1"/>
  <c r="AD32" i="1"/>
  <c r="AE30" i="1"/>
  <c r="AD33" i="1"/>
  <c r="AD29" i="1"/>
  <c r="J31" i="1"/>
  <c r="X31" i="1" s="1"/>
  <c r="W34" i="1"/>
  <c r="Z34" i="1" s="1"/>
  <c r="AC32" i="1"/>
  <c r="AD28" i="1"/>
  <c r="AC11" i="1"/>
  <c r="AE12" i="1"/>
  <c r="AE14" i="1"/>
  <c r="P15" i="1"/>
  <c r="Y15" i="1" s="1"/>
  <c r="AB15" i="1" s="1"/>
  <c r="W15" i="1"/>
  <c r="Z15" i="1" s="1"/>
  <c r="W16" i="1"/>
  <c r="Z16" i="1" s="1"/>
  <c r="J17" i="1"/>
  <c r="X17" i="1" s="1"/>
  <c r="AD19" i="1"/>
  <c r="AD23" i="1"/>
  <c r="AE24" i="1"/>
  <c r="AE26" i="1"/>
  <c r="P29" i="1"/>
  <c r="Y29" i="1" s="1"/>
  <c r="P30" i="1"/>
  <c r="Y30" i="1" s="1"/>
  <c r="P33" i="1"/>
  <c r="Y33" i="1" s="1"/>
  <c r="P34" i="1"/>
  <c r="Y34" i="1" s="1"/>
  <c r="AE34" i="1"/>
  <c r="P10" i="1"/>
  <c r="Y10" i="1" s="1"/>
  <c r="AD10" i="1"/>
  <c r="D11" i="1"/>
  <c r="W11" i="1"/>
  <c r="Z11" i="1" s="1"/>
  <c r="AC12" i="1"/>
  <c r="P12" i="1"/>
  <c r="Y12" i="1" s="1"/>
  <c r="D13" i="1"/>
  <c r="J13" i="1" s="1"/>
  <c r="X13" i="1" s="1"/>
  <c r="AD14" i="1"/>
  <c r="AE15" i="1"/>
  <c r="AE16" i="1"/>
  <c r="W20" i="1"/>
  <c r="Z20" i="1" s="1"/>
  <c r="AD21" i="1"/>
  <c r="AI21" i="1" s="1"/>
  <c r="W24" i="1"/>
  <c r="Z24" i="1" s="1"/>
  <c r="AD25" i="1"/>
  <c r="AC28" i="1"/>
  <c r="AI28" i="1" s="1"/>
  <c r="D29" i="1"/>
  <c r="J29" i="1" s="1"/>
  <c r="X29" i="1" s="1"/>
  <c r="AC30" i="1"/>
  <c r="AD30" i="1"/>
  <c r="AD31" i="1"/>
  <c r="W31" i="1"/>
  <c r="Z31" i="1" s="1"/>
  <c r="D32" i="1"/>
  <c r="J32" i="1" s="1"/>
  <c r="X32" i="1" s="1"/>
  <c r="W32" i="1"/>
  <c r="Z32" i="1" s="1"/>
  <c r="D33" i="1"/>
  <c r="J33" i="1" s="1"/>
  <c r="X33" i="1" s="1"/>
  <c r="AC34" i="1"/>
  <c r="AD34" i="1"/>
  <c r="AI16" i="1"/>
  <c r="J10" i="1"/>
  <c r="X10" i="1" s="1"/>
  <c r="AE11" i="1"/>
  <c r="AD12" i="1"/>
  <c r="AE13" i="1"/>
  <c r="J14" i="1"/>
  <c r="X14" i="1" s="1"/>
  <c r="W17" i="1"/>
  <c r="Z17" i="1" s="1"/>
  <c r="AB17" i="1" s="1"/>
  <c r="W18" i="1"/>
  <c r="Z18" i="1" s="1"/>
  <c r="P20" i="1"/>
  <c r="Y20" i="1" s="1"/>
  <c r="J21" i="1"/>
  <c r="X21" i="1" s="1"/>
  <c r="W21" i="1"/>
  <c r="Z21" i="1" s="1"/>
  <c r="W22" i="1"/>
  <c r="Z22" i="1" s="1"/>
  <c r="AC24" i="1"/>
  <c r="AI24" i="1" s="1"/>
  <c r="P24" i="1"/>
  <c r="Y24" i="1" s="1"/>
  <c r="J25" i="1"/>
  <c r="X25" i="1" s="1"/>
  <c r="AD26" i="1"/>
  <c r="AI26" i="1" s="1"/>
  <c r="W27" i="1"/>
  <c r="Z27" i="1" s="1"/>
  <c r="W28" i="1"/>
  <c r="Z28" i="1" s="1"/>
  <c r="AE31" i="1"/>
  <c r="AE32" i="1"/>
  <c r="AD35" i="1"/>
  <c r="W35" i="1"/>
  <c r="Z35" i="1" s="1"/>
  <c r="D28" i="1"/>
  <c r="J28" i="1" s="1"/>
  <c r="X28" i="1" s="1"/>
  <c r="AB20" i="1"/>
  <c r="AI10" i="1"/>
  <c r="AI13" i="1"/>
  <c r="J16" i="1"/>
  <c r="X16" i="1" s="1"/>
  <c r="W10" i="1"/>
  <c r="Z10" i="1" s="1"/>
  <c r="AB10" i="1" s="1"/>
  <c r="P11" i="1"/>
  <c r="Y11" i="1" s="1"/>
  <c r="J11" i="1"/>
  <c r="X11" i="1" s="1"/>
  <c r="P14" i="1"/>
  <c r="Y14" i="1" s="1"/>
  <c r="AB21" i="1"/>
  <c r="AJ21" i="1" s="1"/>
  <c r="AL21" i="1" s="1"/>
  <c r="P16" i="1"/>
  <c r="Y16" i="1" s="1"/>
  <c r="W12" i="1"/>
  <c r="Z12" i="1" s="1"/>
  <c r="AB12" i="1" s="1"/>
  <c r="P13" i="1"/>
  <c r="Y13" i="1" s="1"/>
  <c r="W14" i="1"/>
  <c r="Z14" i="1" s="1"/>
  <c r="AB19" i="1"/>
  <c r="AB24" i="1"/>
  <c r="AJ24" i="1" s="1"/>
  <c r="AL24" i="1" s="1"/>
  <c r="W13" i="1"/>
  <c r="Z13" i="1" s="1"/>
  <c r="AC14" i="1"/>
  <c r="AI14" i="1" s="1"/>
  <c r="AC17" i="1"/>
  <c r="AI17" i="1" s="1"/>
  <c r="AC20" i="1"/>
  <c r="P23" i="1"/>
  <c r="Y23" i="1" s="1"/>
  <c r="AB23" i="1" s="1"/>
  <c r="W30" i="1"/>
  <c r="Z30" i="1" s="1"/>
  <c r="AD15" i="1"/>
  <c r="AI15" i="1" s="1"/>
  <c r="AE19" i="1"/>
  <c r="AE20" i="1"/>
  <c r="AE23" i="1"/>
  <c r="AC25" i="1"/>
  <c r="AI25" i="1" s="1"/>
  <c r="W26" i="1"/>
  <c r="Z26" i="1" s="1"/>
  <c r="AE27" i="1"/>
  <c r="P28" i="1"/>
  <c r="Y28" i="1" s="1"/>
  <c r="AE29" i="1"/>
  <c r="AI29" i="1" s="1"/>
  <c r="W29" i="1"/>
  <c r="Z29" i="1" s="1"/>
  <c r="AI35" i="1"/>
  <c r="A7" i="5"/>
  <c r="C6" i="5"/>
  <c r="P26" i="1"/>
  <c r="Y26" i="1" s="1"/>
  <c r="AB26" i="1" s="1"/>
  <c r="AI27" i="1"/>
  <c r="P31" i="1"/>
  <c r="Y31" i="1" s="1"/>
  <c r="P32" i="1"/>
  <c r="Y32" i="1" s="1"/>
  <c r="AE33" i="1"/>
  <c r="AI33" i="1" s="1"/>
  <c r="W33" i="1"/>
  <c r="Z33" i="1" s="1"/>
  <c r="AD18" i="1"/>
  <c r="AI18" i="1" s="1"/>
  <c r="P18" i="1"/>
  <c r="Y18" i="1" s="1"/>
  <c r="AB18" i="1" s="1"/>
  <c r="AI19" i="1"/>
  <c r="AJ19" i="1" s="1"/>
  <c r="AL19" i="1" s="1"/>
  <c r="P21" i="1"/>
  <c r="Y21" i="1" s="1"/>
  <c r="AD22" i="1"/>
  <c r="AI22" i="1" s="1"/>
  <c r="P22" i="1"/>
  <c r="Y22" i="1" s="1"/>
  <c r="AB22" i="1" s="1"/>
  <c r="AI23" i="1"/>
  <c r="P25" i="1"/>
  <c r="Y25" i="1" s="1"/>
  <c r="AB25" i="1" s="1"/>
  <c r="AD27" i="1"/>
  <c r="P27" i="1"/>
  <c r="Y27" i="1" s="1"/>
  <c r="AB27" i="1" s="1"/>
  <c r="P35" i="1"/>
  <c r="Y35" i="1" s="1"/>
  <c r="AB35" i="1" s="1"/>
  <c r="AI31" i="1" l="1"/>
  <c r="AI32" i="1"/>
  <c r="AB30" i="1"/>
  <c r="AB32" i="1"/>
  <c r="AJ32" i="1" s="1"/>
  <c r="AL32" i="1" s="1"/>
  <c r="AI30" i="1"/>
  <c r="AB33" i="1"/>
  <c r="AJ33" i="1" s="1"/>
  <c r="AL33" i="1" s="1"/>
  <c r="AI34" i="1"/>
  <c r="AJ34" i="1" s="1"/>
  <c r="AL34" i="1" s="1"/>
  <c r="AB29" i="1"/>
  <c r="AJ29" i="1" s="1"/>
  <c r="AL29" i="1" s="1"/>
  <c r="AJ15" i="1"/>
  <c r="AL15" i="1" s="1"/>
  <c r="AJ23" i="1"/>
  <c r="AL23" i="1" s="1"/>
  <c r="AB31" i="1"/>
  <c r="AB14" i="1"/>
  <c r="AJ14" i="1" s="1"/>
  <c r="AL14" i="1" s="1"/>
  <c r="AM18" i="1" s="1"/>
  <c r="N14" i="4" s="1"/>
  <c r="AB11" i="1"/>
  <c r="AJ26" i="1"/>
  <c r="AL26" i="1" s="1"/>
  <c r="AI12" i="1"/>
  <c r="AJ12" i="1" s="1"/>
  <c r="AL12" i="1" s="1"/>
  <c r="AI11" i="1"/>
  <c r="AB28" i="1"/>
  <c r="AJ28" i="1" s="1"/>
  <c r="AL28" i="1" s="1"/>
  <c r="AJ27" i="1"/>
  <c r="AL27" i="1" s="1"/>
  <c r="AJ17" i="1"/>
  <c r="AL17" i="1" s="1"/>
  <c r="AB13" i="1"/>
  <c r="AJ22" i="1"/>
  <c r="AL22" i="1" s="1"/>
  <c r="AJ18" i="1"/>
  <c r="AL18" i="1" s="1"/>
  <c r="AJ35" i="1"/>
  <c r="AL35" i="1" s="1"/>
  <c r="AJ25" i="1"/>
  <c r="AL25" i="1" s="1"/>
  <c r="AJ10" i="1"/>
  <c r="AL10" i="1" s="1"/>
  <c r="AJ13" i="1"/>
  <c r="AL13" i="1" s="1"/>
  <c r="C7" i="5"/>
  <c r="A8" i="5"/>
  <c r="AI20" i="1"/>
  <c r="AJ20" i="1" s="1"/>
  <c r="AL20" i="1" s="1"/>
  <c r="AM23" i="1" s="1"/>
  <c r="N19" i="4" s="1"/>
  <c r="AB16" i="1"/>
  <c r="AJ16" i="1" s="1"/>
  <c r="AL16" i="1" s="1"/>
  <c r="AJ31" i="1" l="1"/>
  <c r="AL31" i="1" s="1"/>
  <c r="AM35" i="1" s="1"/>
  <c r="N31" i="4" s="1"/>
  <c r="AJ30" i="1"/>
  <c r="AL30" i="1" s="1"/>
  <c r="AM33" i="1" s="1"/>
  <c r="N29" i="4" s="1"/>
  <c r="AM27" i="1"/>
  <c r="N23" i="4" s="1"/>
  <c r="AM30" i="1"/>
  <c r="N26" i="4" s="1"/>
  <c r="AM21" i="1"/>
  <c r="N17" i="4" s="1"/>
  <c r="AJ11" i="1"/>
  <c r="AL11" i="1" s="1"/>
  <c r="AM14" i="1" s="1"/>
  <c r="N10" i="4" s="1"/>
  <c r="AM29" i="1"/>
  <c r="N25" i="4" s="1"/>
  <c r="AM20" i="1"/>
  <c r="N16" i="4" s="1"/>
  <c r="AM22" i="1"/>
  <c r="N18" i="4" s="1"/>
  <c r="A9" i="5"/>
  <c r="C8" i="5"/>
  <c r="AM15" i="1"/>
  <c r="N11" i="4" s="1"/>
  <c r="AM26" i="1"/>
  <c r="N22" i="4" s="1"/>
  <c r="AM24" i="1"/>
  <c r="N20" i="4" s="1"/>
  <c r="AM17" i="1"/>
  <c r="N13" i="4" s="1"/>
  <c r="AM28" i="1"/>
  <c r="N24" i="4" s="1"/>
  <c r="AM16" i="1"/>
  <c r="N12" i="4" s="1"/>
  <c r="AM25" i="1"/>
  <c r="N21" i="4" s="1"/>
  <c r="AM19" i="1"/>
  <c r="N15" i="4" s="1"/>
  <c r="AM31" i="1" l="1"/>
  <c r="N27" i="4" s="1"/>
  <c r="AM32" i="1"/>
  <c r="N28" i="4" s="1"/>
  <c r="AM34" i="1"/>
  <c r="N30" i="4" s="1"/>
  <c r="O19" i="4"/>
  <c r="O21" i="4"/>
  <c r="O15" i="4"/>
  <c r="O20" i="4"/>
  <c r="O26" i="4"/>
  <c r="O14" i="4"/>
  <c r="O13" i="4"/>
  <c r="O12" i="4"/>
  <c r="O11" i="4"/>
  <c r="O10" i="4"/>
  <c r="O17" i="4"/>
  <c r="O22" i="4"/>
  <c r="O23" i="4"/>
  <c r="O25" i="4"/>
  <c r="O16" i="4"/>
  <c r="O24" i="4"/>
  <c r="O18" i="4"/>
  <c r="C9" i="5"/>
  <c r="A10" i="5"/>
  <c r="O30" i="4" l="1"/>
  <c r="O29" i="4"/>
  <c r="O28" i="4"/>
  <c r="O27" i="4"/>
  <c r="O31" i="4"/>
  <c r="A11" i="5"/>
  <c r="C10" i="5"/>
  <c r="C11" i="5" l="1"/>
  <c r="A12" i="5"/>
  <c r="A13" i="5" l="1"/>
  <c r="C12" i="5"/>
  <c r="C13" i="5" l="1"/>
  <c r="A14" i="5"/>
  <c r="A15" i="5" l="1"/>
  <c r="C14" i="5"/>
  <c r="C15" i="5" l="1"/>
  <c r="A16" i="5"/>
  <c r="A17" i="5" l="1"/>
  <c r="C16" i="5"/>
  <c r="C17" i="5" l="1"/>
  <c r="A18" i="5"/>
  <c r="A19" i="5" l="1"/>
  <c r="C18" i="5"/>
  <c r="C19" i="5" l="1"/>
  <c r="A20" i="5"/>
  <c r="A21" i="5" l="1"/>
  <c r="C20" i="5"/>
  <c r="C21" i="5" l="1"/>
  <c r="A22" i="5"/>
  <c r="A23" i="5" l="1"/>
  <c r="C22" i="5"/>
  <c r="C23" i="5" l="1"/>
  <c r="A24" i="5"/>
  <c r="A25" i="5" l="1"/>
  <c r="C24" i="5"/>
  <c r="C25" i="5" l="1"/>
  <c r="A26" i="5"/>
  <c r="A27" i="5" l="1"/>
  <c r="C26" i="5"/>
  <c r="C27" i="5" l="1"/>
  <c r="A28" i="5"/>
  <c r="A29" i="5" l="1"/>
  <c r="C28" i="5"/>
  <c r="C29" i="5" l="1"/>
  <c r="A30" i="5"/>
  <c r="A31" i="5" l="1"/>
  <c r="C30" i="5"/>
  <c r="C31" i="5" l="1"/>
  <c r="A32" i="5"/>
  <c r="A33" i="5" l="1"/>
  <c r="C32" i="5"/>
  <c r="C33" i="5" l="1"/>
  <c r="A34" i="5"/>
  <c r="A35" i="5" l="1"/>
  <c r="C34" i="5"/>
  <c r="C35" i="5" l="1"/>
  <c r="A36" i="5"/>
  <c r="A37" i="5" l="1"/>
  <c r="C36" i="5"/>
  <c r="C37" i="5" l="1"/>
  <c r="A38" i="5"/>
  <c r="A39" i="5" l="1"/>
  <c r="C38" i="5"/>
  <c r="C39" i="5" l="1"/>
  <c r="A40" i="5"/>
  <c r="A41" i="5" l="1"/>
  <c r="C40" i="5"/>
  <c r="C41" i="5" l="1"/>
  <c r="A42" i="5"/>
  <c r="A43" i="5" l="1"/>
  <c r="C43" i="5" s="1"/>
  <c r="C42" i="5"/>
</calcChain>
</file>

<file path=xl/sharedStrings.xml><?xml version="1.0" encoding="utf-8"?>
<sst xmlns="http://schemas.openxmlformats.org/spreadsheetml/2006/main" count="365" uniqueCount="156">
  <si>
    <r>
      <rPr>
        <b/>
        <sz val="18"/>
        <rFont val="Arial"/>
        <family val="2"/>
        <charset val="1"/>
      </rPr>
      <t>Table 1</t>
    </r>
    <r>
      <rPr>
        <b/>
        <sz val="12"/>
        <rFont val="Arial"/>
        <family val="2"/>
        <charset val="1"/>
      </rPr>
      <t xml:space="preserve"> (page 1 of 3)</t>
    </r>
  </si>
  <si>
    <r>
      <rPr>
        <b/>
        <sz val="18"/>
        <rFont val="Arial"/>
        <family val="2"/>
        <charset val="1"/>
      </rPr>
      <t>Table 1</t>
    </r>
    <r>
      <rPr>
        <b/>
        <sz val="12"/>
        <rFont val="Arial"/>
        <family val="2"/>
        <charset val="1"/>
      </rPr>
      <t xml:space="preserve"> (page 2 of 3)</t>
    </r>
  </si>
  <si>
    <r>
      <rPr>
        <b/>
        <sz val="18"/>
        <rFont val="Arial"/>
        <family val="2"/>
        <charset val="1"/>
      </rPr>
      <t>Table 1</t>
    </r>
    <r>
      <rPr>
        <b/>
        <sz val="12"/>
        <rFont val="Arial"/>
        <family val="2"/>
        <charset val="1"/>
      </rPr>
      <t xml:space="preserve"> (page 3 of 3)</t>
    </r>
  </si>
  <si>
    <t>Operation of the Colorado Compact Compliance Pipeline</t>
  </si>
  <si>
    <t>(units of ac-ft)</t>
  </si>
  <si>
    <t>North Fork Basin Accounting</t>
  </si>
  <si>
    <t>Arikaree Basin Accounting</t>
  </si>
  <si>
    <t>South Fork Basin Accounting</t>
  </si>
  <si>
    <t>CO Compact Allocation</t>
  </si>
  <si>
    <t>CO Consumptive Use</t>
  </si>
  <si>
    <t xml:space="preserve">Colorado  Compact Compliance Accounting </t>
  </si>
  <si>
    <t>Consumptive Use</t>
  </si>
  <si>
    <t>All Basins</t>
  </si>
  <si>
    <t>Instate</t>
  </si>
  <si>
    <t>GW Con Use in Nebraska</t>
  </si>
  <si>
    <t>Jan - Dec Calendar Year</t>
  </si>
  <si>
    <t>North Fork Gaged Flow</t>
  </si>
  <si>
    <t>CCP Deliveries</t>
  </si>
  <si>
    <t>Net North Fork Gaged Flows for Virgin Flow Calculations</t>
  </si>
  <si>
    <t>0.40 x Haigler Canal Divs Measured at Stateline</t>
  </si>
  <si>
    <t>CO SW and Small Res Evap</t>
  </si>
  <si>
    <t>CO GW Con Use</t>
  </si>
  <si>
    <t>KS GW Con Use</t>
  </si>
  <si>
    <t>NE GW and SW Con Use</t>
  </si>
  <si>
    <t>Virgin Flow</t>
  </si>
  <si>
    <t>Gaged Flow</t>
  </si>
  <si>
    <t xml:space="preserve">CO SW </t>
  </si>
  <si>
    <t>CO GW</t>
  </si>
  <si>
    <t>KS GW and Non-Fed Res Evap</t>
  </si>
  <si>
    <t>NE GW</t>
  </si>
  <si>
    <t>Gaged Flow at Benkelman</t>
  </si>
  <si>
    <t>CO SW + CO Small Res Evap</t>
  </si>
  <si>
    <t>CO GW + Bonny Res Seepage</t>
  </si>
  <si>
    <t>CO Bonny Res Evap</t>
  </si>
  <si>
    <t>KS GW, Non-Fed Res Evap, SW CU</t>
  </si>
  <si>
    <t>North Fork</t>
  </si>
  <si>
    <t>Arikaree</t>
  </si>
  <si>
    <t>South Fork</t>
  </si>
  <si>
    <t>Colorado Allocation of Beaver Creek (See Table 5F in Water Short Year)</t>
  </si>
  <si>
    <t>Total of All Basins</t>
  </si>
  <si>
    <t>Buffalo and Rock Creek</t>
  </si>
  <si>
    <t>French-man Creek</t>
  </si>
  <si>
    <t>Rep River Mainstem</t>
  </si>
  <si>
    <t xml:space="preserve">Total Colorado Con Use </t>
  </si>
  <si>
    <r>
      <rPr>
        <sz val="10"/>
        <rFont val="Arial"/>
        <family val="2"/>
        <charset val="1"/>
      </rPr>
      <t>Annual Amount Colorado Exceeded Compact Entitlement</t>
    </r>
    <r>
      <rPr>
        <b/>
        <sz val="11"/>
        <color rgb="FFFF0000"/>
        <rFont val="Arial"/>
        <family val="2"/>
        <charset val="1"/>
      </rPr>
      <t xml:space="preserve"> BEFORE</t>
    </r>
    <r>
      <rPr>
        <b/>
        <sz val="11"/>
        <rFont val="Arial"/>
        <family val="2"/>
        <charset val="1"/>
      </rPr>
      <t xml:space="preserve"> CCP Delivery</t>
    </r>
  </si>
  <si>
    <t>Annual Amount Colorado Exceeded Compact Entitlement after Accounting for CCP Delivery</t>
  </si>
  <si>
    <t>5-year Running Average of the Amount Colorado Exceeded Compact Entitlement after Accounting for CCP Delivery</t>
  </si>
  <si>
    <t>Table 2</t>
  </si>
  <si>
    <t>Surface Water Data Used in Accounting</t>
  </si>
  <si>
    <t>(units of acre-feet)</t>
  </si>
  <si>
    <t>Streamflow Gages</t>
  </si>
  <si>
    <t>Colo Surface Water Diversions</t>
  </si>
  <si>
    <t>Reservoir Evaporation</t>
  </si>
  <si>
    <t>Beaver Creek</t>
  </si>
  <si>
    <t>Calendar Year</t>
  </si>
  <si>
    <t>North Fork at CO-KS Stateline Gage</t>
  </si>
  <si>
    <t>Measured Compact Compliance Pipeline Delivery</t>
  </si>
  <si>
    <t>Haigler Canal Stateline Flume</t>
  </si>
  <si>
    <t>Arikaree at Haigler, NE Gage</t>
  </si>
  <si>
    <t>South Fork at Benkelman Gage</t>
  </si>
  <si>
    <t>Total North Fork Divs including CO Pioneer</t>
  </si>
  <si>
    <t>Colorado Arikaree Divs</t>
  </si>
  <si>
    <t>Colorado South Fork Divs</t>
  </si>
  <si>
    <t>Colorado Non-Fed Res Evap in North Fork</t>
  </si>
  <si>
    <t>Colorado Non-Fed Res Evap in South Fork</t>
  </si>
  <si>
    <t>Kansas Non-Fed Res Evap in Arikaree</t>
  </si>
  <si>
    <t>Kansas Non-Fed Res Evap and Small SW Div Con Use in South Fork</t>
  </si>
  <si>
    <t>Bonny Res Evap</t>
  </si>
  <si>
    <t>Colorado Compact Entitlement in non-water short years</t>
  </si>
  <si>
    <t>Colorado Beaver Creek Reduced Allocation' Water Short Years</t>
  </si>
  <si>
    <t>Water Short Year (Yes/No) CO receives no Beaver Creek Allocation in Water Short Year</t>
  </si>
  <si>
    <t>Yes</t>
  </si>
  <si>
    <t>"old way of doing beaver creek accounting (ie 0 ac-ft in water short years)</t>
  </si>
  <si>
    <t>In 2007 "new" 2016 stipulation method for Beaver Creek takes effect.</t>
  </si>
  <si>
    <t>No</t>
  </si>
  <si>
    <t>2017 Changed to non water short year after initial declaration.</t>
  </si>
  <si>
    <t>USGS, BOR, and RRCA Accounting records used when available.  Missing data estimated from historical values using engineering judgement.</t>
  </si>
  <si>
    <t>The green shaded values are estimated.</t>
  </si>
  <si>
    <t>Groundwater Impacts from RRCA Groundwater Model</t>
  </si>
  <si>
    <t>Year</t>
  </si>
  <si>
    <t>Beaver</t>
  </si>
  <si>
    <t>Buffalo</t>
  </si>
  <si>
    <t>Driftwood</t>
  </si>
  <si>
    <t>Frenchman</t>
  </si>
  <si>
    <t>Above Swanson</t>
  </si>
  <si>
    <t>Swanson- Harlan</t>
  </si>
  <si>
    <t>Harlan- Guide Rock</t>
  </si>
  <si>
    <t>Guide Rock- Hardy</t>
  </si>
  <si>
    <t>Medicine</t>
  </si>
  <si>
    <t>Prairie Dog</t>
  </si>
  <si>
    <t>Red Willow</t>
  </si>
  <si>
    <t>Rock</t>
  </si>
  <si>
    <t>Sappa</t>
  </si>
  <si>
    <t>Hugh Butler</t>
  </si>
  <si>
    <t>Bonny</t>
  </si>
  <si>
    <t>Keith Sebelius</t>
  </si>
  <si>
    <t>Enders</t>
  </si>
  <si>
    <t>Harlan</t>
  </si>
  <si>
    <t>Harry Strunk</t>
  </si>
  <si>
    <t>Swanson</t>
  </si>
  <si>
    <t>Mainstem Total</t>
  </si>
  <si>
    <t>Total</t>
  </si>
  <si>
    <t>Impact of Colorado Pumping (acre-feet)</t>
  </si>
  <si>
    <t>COGW</t>
  </si>
  <si>
    <t>Impact of Kansas Pumping (acre-feet)</t>
  </si>
  <si>
    <t>KSGW</t>
  </si>
  <si>
    <t>Impact of Nebraska Pumping (acre-feet)</t>
  </si>
  <si>
    <t>NEGW</t>
  </si>
  <si>
    <t>Select Column in Table 1 KS to view in Graph Format</t>
  </si>
  <si>
    <t>Colorado</t>
  </si>
  <si>
    <t>Table 1 - Operation of the Colorado Compact Compliance Pipeline</t>
  </si>
  <si>
    <t xml:space="preserve">Annual </t>
  </si>
  <si>
    <t>5-Year Running Average KS</t>
  </si>
  <si>
    <r>
      <rPr>
        <b/>
        <sz val="16"/>
        <rFont val="Arial"/>
        <family val="2"/>
        <charset val="1"/>
      </rPr>
      <t xml:space="preserve">Explanation of Columns in Table 1 </t>
    </r>
    <r>
      <rPr>
        <b/>
        <sz val="12"/>
        <rFont val="Arial"/>
        <family val="2"/>
        <charset val="1"/>
      </rPr>
      <t>(page 4 of 4)</t>
    </r>
  </si>
  <si>
    <t>(Gaged or RRCA Accounting data used when available, remaining data is estimated)</t>
  </si>
  <si>
    <t>Column Number</t>
  </si>
  <si>
    <t>Section Title</t>
  </si>
  <si>
    <t>Column Title</t>
  </si>
  <si>
    <t>Explanation</t>
  </si>
  <si>
    <t>Accounting on a calendar year of January through December</t>
  </si>
  <si>
    <t>USGS Gage 06823000 North Fork Republican River at Colorado-Nebraska Stateline</t>
  </si>
  <si>
    <t>Colorado Compact Compliance Pipeline deliveries to the North Fork as measured by the Parshall flume at the outfall.</t>
  </si>
  <si>
    <t>Calculated as Col(2) - Col(3).  The CCP deliveries are subtracted out of the North Fork Gage flow for purposes of virgin flow calculations.</t>
  </si>
  <si>
    <t>Calculated as .40 x Haigler Canal Deliveries at Stateline.  Accounts for return flow in Nebraska as the result of a Nebraska diversion in Colorado.</t>
  </si>
  <si>
    <t>Colorado consumptive use from surface water diversions (multiplied by 60%) and reservoir evaporation occurring in the North Fork basin upstream of the stateline.  Values from RRCA Accounting.</t>
  </si>
  <si>
    <t>Colorado Groundwater Consumptive use in the North Fork Basin upstream of the Stateline.  Values from RRCA Accounting.</t>
  </si>
  <si>
    <t>Kansas Groundwater Consumptive Use on the North Fork Basin Upstream of the Stateline.  Values from RRCA Accounting.</t>
  </si>
  <si>
    <t>Nebraska surface water diversions in Colorado times 0.60 (Haigler Canal at Stateline).  Plus Nebraska Groundwater Consumptive use on the North Fork Basin Upstream of the Stateline.  Values from RRCA Accounting.</t>
  </si>
  <si>
    <t>Calculated as Col(4) + Col(5) + Col(6) + Col(7) + Col(8) + Col(9)</t>
  </si>
  <si>
    <t>USGS Gage 06821500 Arikaree River at Haigler, Nebr.</t>
  </si>
  <si>
    <t>Colorado consumptive use from surface water diversions (multiplied by 60%) in the Arikaree basin.  Values from RRCA Accounting.</t>
  </si>
  <si>
    <t>Colorado groundwater consumptive use in the Arikaree Basin.  Values from RRCA Accounting.</t>
  </si>
  <si>
    <t>Kansas groundwater consumptive use and reservoir evaporation in the Arikaree Basin.  Values from RRCA Accounting.</t>
  </si>
  <si>
    <t>Nebraska groundwater consumptive use in the Arikaree Basin.  Values from RRCA Accounting.</t>
  </si>
  <si>
    <t>Calculated as Col(11) + Col(12) + Col(13) + Col(14) + Col(15)</t>
  </si>
  <si>
    <t>USGS Gage 06827500 South Fork Republican River near Benkelman, Nebr.</t>
  </si>
  <si>
    <t>Colorado consumptive use from surface water diversions (multiplied by 60%) and reservoir evaporation occurring in the South Fork basin. Values from RRCA Accounting.</t>
  </si>
  <si>
    <t>Colorado Groundwater Consumptive use in the South Fork Basin.  Values from RRCA Accounting.</t>
  </si>
  <si>
    <t>Reservoir Evaporation on Bonny Reservoir charged to Colorado.</t>
  </si>
  <si>
    <t>Kansas groundwater consumptive use, reservoir evaporation, and consumptive use of surface water diversions (60%) in the South Fork Basin.  Values from RRCA Accounting.</t>
  </si>
  <si>
    <t>Nebraska groundwater consumptive use in the South Fork Basin.  Values from RRCA Accounting.</t>
  </si>
  <si>
    <t>Calculated as Col(17) + Col(18) + Col(19) + Col(20) + Col(21) + Col(22)</t>
  </si>
  <si>
    <t>Calculated as Col(10) x 22.37%</t>
  </si>
  <si>
    <t>Calculated as Col(16) x 78.53%</t>
  </si>
  <si>
    <t>Calculated as Col(23) x 44.41%</t>
  </si>
  <si>
    <t>Values from RRCA Accounting and the BOR designation of water short years.</t>
  </si>
  <si>
    <t>Calculated as Col(24) + Col(25) + Col(26) + Col(27)</t>
  </si>
  <si>
    <t>Calculated as Col(6) + Col(7)</t>
  </si>
  <si>
    <t>Calculated as Col(12) + Col(13)</t>
  </si>
  <si>
    <t>Calculated as Col(18) + Col(19) + Col(20)</t>
  </si>
  <si>
    <t>Values from RRCA Accounting.</t>
  </si>
  <si>
    <t>Calculated as Col(29) + Col(30) + Col(31) + Col(32) + Col(33) + Col(34)</t>
  </si>
  <si>
    <t xml:space="preserve">Colorado Compact Compliance Accounting </t>
  </si>
  <si>
    <t>Calculated as Col(35) - Col(28)</t>
  </si>
  <si>
    <t>Calculated as Col(36) - Col(37)</t>
  </si>
  <si>
    <t>Calculated as the average of this year and the four previous years.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</si>
</sst>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\(#,##0\)"/>
  </numFmts>
  <fonts count="14" x14ac:knownFonts="1">
    <font>
      <sz val="10"/>
      <name val="Arial"/>
      <family val="2"/>
      <charset val="1"/>
    </font>
    <font>
      <b/>
      <sz val="14"/>
      <name val="Arial"/>
      <family val="2"/>
      <charset val="1"/>
    </font>
    <font>
      <b/>
      <sz val="18"/>
      <name val="Arial"/>
      <family val="2"/>
      <charset val="1"/>
    </font>
    <font>
      <b/>
      <sz val="12"/>
      <name val="Arial"/>
      <family val="2"/>
      <charset val="1"/>
    </font>
    <font>
      <b/>
      <sz val="10"/>
      <color rgb="FFFF0000"/>
      <name val="Arial"/>
      <family val="2"/>
      <charset val="1"/>
    </font>
    <font>
      <b/>
      <sz val="11"/>
      <color rgb="FFFF0000"/>
      <name val="Arial"/>
      <family val="2"/>
      <charset val="1"/>
    </font>
    <font>
      <b/>
      <sz val="11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name val="Arial"/>
      <family val="2"/>
      <charset val="1"/>
    </font>
    <font>
      <sz val="10"/>
      <color rgb="FFFF0000"/>
      <name val="Arial"/>
      <family val="2"/>
      <charset val="1"/>
    </font>
    <font>
      <sz val="12"/>
      <name val="Arial"/>
      <family val="2"/>
      <charset val="1"/>
    </font>
    <font>
      <sz val="14"/>
      <name val="Arial"/>
      <family val="2"/>
      <charset val="1"/>
    </font>
    <font>
      <b/>
      <sz val="16"/>
      <name val="Arial"/>
      <family val="2"/>
      <charset val="1"/>
    </font>
    <font>
      <b/>
      <sz val="20"/>
      <name val="Arial"/>
      <family val="2"/>
      <charset val="1"/>
    </font>
  </fonts>
  <fills count="18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FFFF99"/>
        <bgColor rgb="FFD7E4BD"/>
      </patternFill>
    </fill>
    <fill>
      <patternFill patternType="solid">
        <fgColor rgb="FFC6D9F1"/>
        <bgColor rgb="FFD9D9D9"/>
      </patternFill>
    </fill>
    <fill>
      <patternFill patternType="solid">
        <fgColor rgb="FFFF99CC"/>
        <bgColor rgb="FFFF8080"/>
      </patternFill>
    </fill>
    <fill>
      <patternFill patternType="solid">
        <fgColor rgb="FFBFBFBF"/>
        <bgColor rgb="FFD9D9D9"/>
      </patternFill>
    </fill>
    <fill>
      <patternFill patternType="solid">
        <fgColor rgb="FFFFFFFF"/>
        <bgColor rgb="FFCCFFFF"/>
      </patternFill>
    </fill>
    <fill>
      <patternFill patternType="solid">
        <fgColor rgb="FFCCFFFF"/>
        <bgColor rgb="FFCCFFCC"/>
      </patternFill>
    </fill>
    <fill>
      <patternFill patternType="solid">
        <fgColor rgb="FFD9D9D9"/>
        <bgColor rgb="FFD7E4BD"/>
      </patternFill>
    </fill>
    <fill>
      <patternFill patternType="solid">
        <fgColor rgb="FFFCD5B5"/>
        <bgColor rgb="FFFFCC99"/>
      </patternFill>
    </fill>
    <fill>
      <patternFill patternType="solid">
        <fgColor rgb="FF99FF66"/>
        <bgColor rgb="FFCCFFCC"/>
      </patternFill>
    </fill>
    <fill>
      <patternFill patternType="solid">
        <fgColor rgb="FF969696"/>
        <bgColor rgb="FF878787"/>
      </patternFill>
    </fill>
    <fill>
      <patternFill patternType="solid">
        <fgColor rgb="FFFFCC99"/>
        <bgColor rgb="FFFCD5B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rgb="FFCCFFFF"/>
      </patternFill>
    </fill>
    <fill>
      <patternFill patternType="solid">
        <fgColor rgb="FFFFFF00"/>
        <bgColor rgb="FFCCFFFF"/>
      </patternFill>
    </fill>
  </fills>
  <borders count="5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0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/>
    <xf numFmtId="0" fontId="2" fillId="0" borderId="0" xfId="0" applyFont="1"/>
    <xf numFmtId="0" fontId="4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164" fontId="0" fillId="5" borderId="9" xfId="0" applyNumberFormat="1" applyFill="1" applyBorder="1"/>
    <xf numFmtId="164" fontId="0" fillId="5" borderId="10" xfId="0" applyNumberFormat="1" applyFill="1" applyBorder="1"/>
    <xf numFmtId="10" fontId="0" fillId="0" borderId="11" xfId="0" applyNumberFormat="1" applyBorder="1"/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165" fontId="0" fillId="0" borderId="25" xfId="0" applyNumberFormat="1" applyBorder="1" applyAlignment="1">
      <alignment horizontal="center"/>
    </xf>
    <xf numFmtId="165" fontId="0" fillId="0" borderId="26" xfId="0" applyNumberFormat="1" applyBorder="1" applyAlignment="1">
      <alignment horizontal="center"/>
    </xf>
    <xf numFmtId="165" fontId="0" fillId="0" borderId="27" xfId="0" applyNumberFormat="1" applyBorder="1" applyAlignment="1">
      <alignment horizontal="center"/>
    </xf>
    <xf numFmtId="165" fontId="0" fillId="0" borderId="28" xfId="0" applyNumberFormat="1" applyBorder="1" applyAlignment="1">
      <alignment horizontal="center"/>
    </xf>
    <xf numFmtId="165" fontId="0" fillId="0" borderId="29" xfId="0" applyNumberFormat="1" applyBorder="1" applyAlignment="1">
      <alignment horizontal="center"/>
    </xf>
    <xf numFmtId="165" fontId="0" fillId="0" borderId="30" xfId="0" applyNumberFormat="1" applyBorder="1" applyAlignment="1">
      <alignment horizontal="center"/>
    </xf>
    <xf numFmtId="165" fontId="0" fillId="0" borderId="31" xfId="0" applyNumberFormat="1" applyBorder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20" xfId="0" applyBorder="1" applyAlignment="1">
      <alignment horizontal="center"/>
    </xf>
    <xf numFmtId="3" fontId="0" fillId="0" borderId="6" xfId="0" applyNumberFormat="1" applyBorder="1"/>
    <xf numFmtId="3" fontId="0" fillId="0" borderId="23" xfId="0" applyNumberFormat="1" applyBorder="1"/>
    <xf numFmtId="3" fontId="0" fillId="0" borderId="21" xfId="0" applyNumberFormat="1" applyBorder="1"/>
    <xf numFmtId="3" fontId="0" fillId="0" borderId="32" xfId="0" applyNumberFormat="1" applyBorder="1"/>
    <xf numFmtId="3" fontId="0" fillId="0" borderId="5" xfId="0" applyNumberFormat="1" applyBorder="1"/>
    <xf numFmtId="3" fontId="0" fillId="0" borderId="24" xfId="0" applyNumberFormat="1" applyBorder="1"/>
    <xf numFmtId="3" fontId="0" fillId="0" borderId="20" xfId="0" applyNumberFormat="1" applyBorder="1"/>
    <xf numFmtId="3" fontId="0" fillId="0" borderId="4" xfId="0" applyNumberFormat="1" applyBorder="1"/>
    <xf numFmtId="3" fontId="0" fillId="6" borderId="24" xfId="0" applyNumberFormat="1" applyFill="1" applyBorder="1"/>
    <xf numFmtId="1" fontId="0" fillId="0" borderId="0" xfId="0" applyNumberFormat="1"/>
    <xf numFmtId="0" fontId="0" fillId="0" borderId="33" xfId="0" applyBorder="1" applyAlignment="1">
      <alignment horizontal="center"/>
    </xf>
    <xf numFmtId="3" fontId="0" fillId="0" borderId="15" xfId="0" applyNumberFormat="1" applyBorder="1"/>
    <xf numFmtId="3" fontId="0" fillId="0" borderId="16" xfId="0" applyNumberFormat="1" applyBorder="1"/>
    <xf numFmtId="3" fontId="0" fillId="0" borderId="0" xfId="0" applyNumberFormat="1"/>
    <xf numFmtId="3" fontId="0" fillId="0" borderId="17" xfId="0" applyNumberFormat="1" applyBorder="1"/>
    <xf numFmtId="3" fontId="0" fillId="0" borderId="18" xfId="0" applyNumberFormat="1" applyBorder="1"/>
    <xf numFmtId="3" fontId="0" fillId="0" borderId="1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3" fontId="0" fillId="6" borderId="19" xfId="0" applyNumberFormat="1" applyFill="1" applyBorder="1"/>
    <xf numFmtId="0" fontId="0" fillId="7" borderId="20" xfId="0" applyFill="1" applyBorder="1" applyAlignment="1">
      <alignment horizontal="center"/>
    </xf>
    <xf numFmtId="0" fontId="0" fillId="7" borderId="33" xfId="0" applyFill="1" applyBorder="1" applyAlignment="1">
      <alignment horizontal="center"/>
    </xf>
    <xf numFmtId="0" fontId="0" fillId="7" borderId="9" xfId="0" applyFill="1" applyBorder="1" applyAlignment="1">
      <alignment horizontal="center"/>
    </xf>
    <xf numFmtId="3" fontId="0" fillId="0" borderId="35" xfId="0" applyNumberFormat="1" applyBorder="1"/>
    <xf numFmtId="3" fontId="0" fillId="0" borderId="36" xfId="0" applyNumberFormat="1" applyBorder="1"/>
    <xf numFmtId="3" fontId="0" fillId="0" borderId="10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3" fontId="0" fillId="0" borderId="39" xfId="0" applyNumberFormat="1" applyBorder="1"/>
    <xf numFmtId="3" fontId="0" fillId="0" borderId="9" xfId="0" applyNumberFormat="1" applyBorder="1"/>
    <xf numFmtId="3" fontId="0" fillId="0" borderId="40" xfId="0" applyNumberFormat="1" applyBorder="1"/>
    <xf numFmtId="0" fontId="0" fillId="0" borderId="42" xfId="0" applyBorder="1" applyAlignment="1">
      <alignment horizontal="center" wrapText="1"/>
    </xf>
    <xf numFmtId="0" fontId="0" fillId="0" borderId="43" xfId="0" applyBorder="1" applyAlignment="1">
      <alignment horizontal="center" wrapText="1"/>
    </xf>
    <xf numFmtId="0" fontId="0" fillId="0" borderId="44" xfId="0" applyBorder="1" applyAlignment="1">
      <alignment horizontal="center" wrapText="1"/>
    </xf>
    <xf numFmtId="0" fontId="0" fillId="0" borderId="45" xfId="0" applyBorder="1" applyAlignment="1">
      <alignment horizontal="center" wrapText="1"/>
    </xf>
    <xf numFmtId="165" fontId="0" fillId="0" borderId="46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3" fontId="7" fillId="0" borderId="23" xfId="0" applyNumberFormat="1" applyFont="1" applyBorder="1"/>
    <xf numFmtId="3" fontId="7" fillId="0" borderId="21" xfId="0" applyNumberFormat="1" applyFont="1" applyBorder="1"/>
    <xf numFmtId="3" fontId="7" fillId="0" borderId="32" xfId="0" applyNumberFormat="1" applyFont="1" applyBorder="1"/>
    <xf numFmtId="3" fontId="7" fillId="9" borderId="17" xfId="0" applyNumberFormat="1" applyFont="1" applyFill="1" applyBorder="1" applyAlignment="1">
      <alignment horizontal="right"/>
    </xf>
    <xf numFmtId="3" fontId="7" fillId="0" borderId="32" xfId="0" applyNumberFormat="1" applyFont="1" applyBorder="1" applyAlignment="1">
      <alignment horizontal="center"/>
    </xf>
    <xf numFmtId="0" fontId="0" fillId="0" borderId="34" xfId="0" applyBorder="1" applyAlignment="1">
      <alignment horizontal="center"/>
    </xf>
    <xf numFmtId="3" fontId="7" fillId="0" borderId="16" xfId="0" applyNumberFormat="1" applyFont="1" applyBorder="1"/>
    <xf numFmtId="3" fontId="7" fillId="0" borderId="0" xfId="0" applyNumberFormat="1" applyFont="1"/>
    <xf numFmtId="3" fontId="7" fillId="0" borderId="17" xfId="0" applyNumberFormat="1" applyFont="1" applyBorder="1"/>
    <xf numFmtId="3" fontId="7" fillId="0" borderId="17" xfId="0" applyNumberFormat="1" applyFont="1" applyBorder="1" applyAlignment="1">
      <alignment horizontal="center"/>
    </xf>
    <xf numFmtId="3" fontId="7" fillId="10" borderId="17" xfId="0" applyNumberFormat="1" applyFont="1" applyFill="1" applyBorder="1" applyAlignment="1">
      <alignment horizontal="right"/>
    </xf>
    <xf numFmtId="3" fontId="7" fillId="10" borderId="32" xfId="0" applyNumberFormat="1" applyFont="1" applyFill="1" applyBorder="1" applyAlignment="1">
      <alignment horizontal="right"/>
    </xf>
    <xf numFmtId="3" fontId="7" fillId="0" borderId="17" xfId="0" applyNumberFormat="1" applyFont="1" applyBorder="1" applyAlignment="1">
      <alignment horizontal="right"/>
    </xf>
    <xf numFmtId="3" fontId="7" fillId="9" borderId="32" xfId="0" applyNumberFormat="1" applyFont="1" applyFill="1" applyBorder="1" applyAlignment="1">
      <alignment horizontal="right"/>
    </xf>
    <xf numFmtId="2" fontId="0" fillId="0" borderId="0" xfId="0" applyNumberFormat="1"/>
    <xf numFmtId="3" fontId="7" fillId="0" borderId="32" xfId="0" applyNumberFormat="1" applyFont="1" applyBorder="1" applyAlignment="1">
      <alignment horizontal="right"/>
    </xf>
    <xf numFmtId="3" fontId="7" fillId="11" borderId="0" xfId="0" applyNumberFormat="1" applyFont="1" applyFill="1" applyAlignment="1">
      <alignment horizontal="left"/>
    </xf>
    <xf numFmtId="0" fontId="0" fillId="11" borderId="0" xfId="0" applyFill="1" applyAlignment="1">
      <alignment horizontal="left"/>
    </xf>
    <xf numFmtId="0" fontId="0" fillId="7" borderId="0" xfId="0" applyFill="1"/>
    <xf numFmtId="0" fontId="8" fillId="7" borderId="41" xfId="0" applyFont="1" applyFill="1" applyBorder="1" applyAlignment="1">
      <alignment horizontal="center" vertical="center" wrapText="1"/>
    </xf>
    <xf numFmtId="0" fontId="8" fillId="12" borderId="0" xfId="0" applyFont="1" applyFill="1" applyAlignment="1">
      <alignment horizontal="center" vertical="center" wrapText="1"/>
    </xf>
    <xf numFmtId="0" fontId="9" fillId="7" borderId="0" xfId="0" applyFont="1" applyFill="1" applyAlignment="1">
      <alignment horizontal="center"/>
    </xf>
    <xf numFmtId="0" fontId="8" fillId="0" borderId="41" xfId="0" applyFont="1" applyBorder="1" applyAlignment="1">
      <alignment horizontal="center" vertical="center" wrapText="1"/>
    </xf>
    <xf numFmtId="0" fontId="0" fillId="0" borderId="41" xfId="0" applyBorder="1" applyAlignment="1">
      <alignment horizontal="center" wrapText="1"/>
    </xf>
    <xf numFmtId="3" fontId="0" fillId="0" borderId="41" xfId="0" applyNumberFormat="1" applyBorder="1" applyAlignment="1">
      <alignment horizontal="right" wrapText="1"/>
    </xf>
    <xf numFmtId="3" fontId="0" fillId="3" borderId="41" xfId="0" applyNumberFormat="1" applyFill="1" applyBorder="1" applyAlignment="1">
      <alignment horizontal="right" wrapText="1"/>
    </xf>
    <xf numFmtId="0" fontId="0" fillId="0" borderId="41" xfId="0" applyBorder="1" applyAlignment="1">
      <alignment horizontal="center" vertical="center" wrapText="1"/>
    </xf>
    <xf numFmtId="3" fontId="0" fillId="0" borderId="41" xfId="0" applyNumberFormat="1" applyBorder="1" applyAlignment="1">
      <alignment horizontal="right" vertical="center" wrapText="1"/>
    </xf>
    <xf numFmtId="0" fontId="0" fillId="7" borderId="41" xfId="0" applyFill="1" applyBorder="1" applyAlignment="1">
      <alignment horizontal="right" wrapText="1"/>
    </xf>
    <xf numFmtId="0" fontId="0" fillId="7" borderId="0" xfId="0" applyFill="1" applyAlignment="1">
      <alignment horizontal="right" wrapText="1"/>
    </xf>
    <xf numFmtId="0" fontId="0" fillId="7" borderId="41" xfId="0" applyFill="1" applyBorder="1" applyAlignment="1">
      <alignment horizontal="center" vertical="center" wrapText="1"/>
    </xf>
    <xf numFmtId="3" fontId="0" fillId="7" borderId="41" xfId="0" applyNumberFormat="1" applyFill="1" applyBorder="1" applyAlignment="1">
      <alignment horizontal="right" vertical="center" wrapText="1"/>
    </xf>
    <xf numFmtId="0" fontId="0" fillId="0" borderId="0" xfId="0" applyAlignment="1">
      <alignment horizontal="right" wrapText="1"/>
    </xf>
    <xf numFmtId="0" fontId="8" fillId="13" borderId="41" xfId="0" applyFont="1" applyFill="1" applyBorder="1" applyAlignment="1">
      <alignment horizontal="center" vertical="center" wrapText="1"/>
    </xf>
    <xf numFmtId="3" fontId="0" fillId="7" borderId="41" xfId="0" applyNumberFormat="1" applyFill="1" applyBorder="1" applyAlignment="1">
      <alignment horizontal="right" wrapText="1"/>
    </xf>
    <xf numFmtId="3" fontId="0" fillId="3" borderId="41" xfId="0" applyNumberFormat="1" applyFill="1" applyBorder="1" applyAlignment="1">
      <alignment horizontal="right" vertical="center" wrapText="1"/>
    </xf>
    <xf numFmtId="0" fontId="10" fillId="0" borderId="0" xfId="0" applyFont="1"/>
    <xf numFmtId="0" fontId="11" fillId="0" borderId="0" xfId="0" applyFont="1"/>
    <xf numFmtId="0" fontId="12" fillId="0" borderId="43" xfId="0" applyFont="1" applyBorder="1"/>
    <xf numFmtId="0" fontId="10" fillId="0" borderId="44" xfId="0" applyFont="1" applyBorder="1"/>
    <xf numFmtId="0" fontId="10" fillId="0" borderId="45" xfId="0" applyFont="1" applyBorder="1"/>
    <xf numFmtId="0" fontId="10" fillId="0" borderId="16" xfId="0" applyFont="1" applyBorder="1"/>
    <xf numFmtId="0" fontId="10" fillId="0" borderId="17" xfId="0" applyFont="1" applyBorder="1"/>
    <xf numFmtId="0" fontId="10" fillId="0" borderId="0" xfId="0" applyFont="1" applyAlignment="1">
      <alignment wrapText="1"/>
    </xf>
    <xf numFmtId="0" fontId="10" fillId="0" borderId="17" xfId="0" applyFont="1" applyBorder="1" applyAlignment="1">
      <alignment wrapText="1"/>
    </xf>
    <xf numFmtId="3" fontId="10" fillId="0" borderId="0" xfId="0" applyNumberFormat="1" applyFont="1"/>
    <xf numFmtId="3" fontId="10" fillId="0" borderId="17" xfId="0" applyNumberFormat="1" applyFont="1" applyBorder="1"/>
    <xf numFmtId="2" fontId="8" fillId="0" borderId="1" xfId="0" applyNumberFormat="1" applyFont="1" applyBorder="1" applyAlignment="1">
      <alignment horizontal="center" wrapText="1"/>
    </xf>
    <xf numFmtId="2" fontId="8" fillId="0" borderId="47" xfId="0" applyNumberFormat="1" applyFont="1" applyBorder="1" applyAlignment="1">
      <alignment wrapText="1"/>
    </xf>
    <xf numFmtId="2" fontId="8" fillId="0" borderId="48" xfId="0" applyNumberFormat="1" applyFont="1" applyBorder="1" applyAlignment="1">
      <alignment wrapText="1"/>
    </xf>
    <xf numFmtId="165" fontId="0" fillId="0" borderId="49" xfId="0" applyNumberFormat="1" applyBorder="1" applyAlignment="1">
      <alignment horizontal="center" vertical="top"/>
    </xf>
    <xf numFmtId="0" fontId="0" fillId="0" borderId="49" xfId="0" applyBorder="1" applyAlignment="1">
      <alignment vertical="center" textRotation="90" wrapText="1"/>
    </xf>
    <xf numFmtId="0" fontId="0" fillId="0" borderId="50" xfId="0" applyBorder="1" applyAlignment="1">
      <alignment vertical="top" wrapText="1"/>
    </xf>
    <xf numFmtId="0" fontId="0" fillId="0" borderId="49" xfId="0" applyBorder="1" applyAlignment="1">
      <alignment vertical="top"/>
    </xf>
    <xf numFmtId="165" fontId="0" fillId="0" borderId="2" xfId="0" applyNumberFormat="1" applyBorder="1" applyAlignment="1">
      <alignment horizontal="center" vertical="top"/>
    </xf>
    <xf numFmtId="0" fontId="0" fillId="0" borderId="8" xfId="0" applyBorder="1" applyAlignment="1">
      <alignment vertical="top" wrapText="1"/>
    </xf>
    <xf numFmtId="0" fontId="0" fillId="0" borderId="2" xfId="0" applyBorder="1" applyAlignment="1">
      <alignment vertical="top"/>
    </xf>
    <xf numFmtId="165" fontId="0" fillId="0" borderId="51" xfId="0" applyNumberFormat="1" applyBorder="1" applyAlignment="1">
      <alignment horizontal="center" vertical="top"/>
    </xf>
    <xf numFmtId="0" fontId="0" fillId="0" borderId="52" xfId="0" applyBorder="1" applyAlignment="1">
      <alignment vertical="top" wrapText="1"/>
    </xf>
    <xf numFmtId="0" fontId="0" fillId="0" borderId="51" xfId="0" applyBorder="1" applyAlignment="1">
      <alignment vertical="top" wrapText="1"/>
    </xf>
    <xf numFmtId="0" fontId="0" fillId="0" borderId="51" xfId="0" applyBorder="1" applyAlignment="1">
      <alignment horizontal="left" vertical="top" wrapText="1"/>
    </xf>
    <xf numFmtId="165" fontId="0" fillId="0" borderId="53" xfId="0" applyNumberFormat="1" applyBorder="1" applyAlignment="1">
      <alignment horizontal="center" vertical="top"/>
    </xf>
    <xf numFmtId="0" fontId="0" fillId="0" borderId="54" xfId="0" applyBorder="1" applyAlignment="1">
      <alignment vertical="top" wrapText="1"/>
    </xf>
    <xf numFmtId="0" fontId="0" fillId="0" borderId="53" xfId="0" applyBorder="1" applyAlignment="1">
      <alignment vertical="top" wrapText="1"/>
    </xf>
    <xf numFmtId="0" fontId="0" fillId="0" borderId="55" xfId="0" applyBorder="1" applyAlignment="1">
      <alignment vertical="top" wrapText="1"/>
    </xf>
    <xf numFmtId="0" fontId="0" fillId="0" borderId="22" xfId="0" applyBorder="1" applyAlignment="1">
      <alignment vertical="top" wrapText="1"/>
    </xf>
    <xf numFmtId="0" fontId="0" fillId="0" borderId="56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57" xfId="0" applyBorder="1" applyAlignment="1">
      <alignment vertical="top" wrapText="1"/>
    </xf>
    <xf numFmtId="165" fontId="0" fillId="0" borderId="58" xfId="0" applyNumberFormat="1" applyBorder="1" applyAlignment="1">
      <alignment horizontal="center" vertical="top"/>
    </xf>
    <xf numFmtId="0" fontId="0" fillId="0" borderId="32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3" fontId="7" fillId="14" borderId="0" xfId="0" applyNumberFormat="1" applyFont="1" applyFill="1"/>
    <xf numFmtId="3" fontId="7" fillId="14" borderId="16" xfId="0" applyNumberFormat="1" applyFont="1" applyFill="1" applyBorder="1"/>
    <xf numFmtId="3" fontId="7" fillId="14" borderId="17" xfId="0" applyNumberFormat="1" applyFont="1" applyFill="1" applyBorder="1"/>
    <xf numFmtId="3" fontId="0" fillId="15" borderId="41" xfId="0" applyNumberFormat="1" applyFill="1" applyBorder="1" applyAlignment="1">
      <alignment horizontal="right" vertical="center" wrapText="1"/>
    </xf>
    <xf numFmtId="3" fontId="0" fillId="16" borderId="41" xfId="0" applyNumberFormat="1" applyFill="1" applyBorder="1" applyAlignment="1">
      <alignment horizontal="right" vertical="center" wrapText="1"/>
    </xf>
    <xf numFmtId="3" fontId="7" fillId="0" borderId="0" xfId="0" applyNumberFormat="1" applyFont="1" applyFill="1"/>
    <xf numFmtId="3" fontId="7" fillId="0" borderId="16" xfId="0" applyNumberFormat="1" applyFont="1" applyFill="1" applyBorder="1"/>
    <xf numFmtId="3" fontId="7" fillId="0" borderId="17" xfId="0" applyNumberFormat="1" applyFont="1" applyFill="1" applyBorder="1"/>
    <xf numFmtId="3" fontId="0" fillId="14" borderId="15" xfId="0" applyNumberFormat="1" applyFill="1" applyBorder="1"/>
    <xf numFmtId="3" fontId="0" fillId="14" borderId="16" xfId="0" applyNumberFormat="1" applyFill="1" applyBorder="1"/>
    <xf numFmtId="3" fontId="0" fillId="14" borderId="0" xfId="0" applyNumberFormat="1" applyFill="1"/>
    <xf numFmtId="3" fontId="0" fillId="14" borderId="17" xfId="0" applyNumberFormat="1" applyFill="1" applyBorder="1"/>
    <xf numFmtId="3" fontId="0" fillId="14" borderId="18" xfId="0" applyNumberFormat="1" applyFill="1" applyBorder="1"/>
    <xf numFmtId="3" fontId="0" fillId="14" borderId="19" xfId="0" applyNumberFormat="1" applyFill="1" applyBorder="1"/>
    <xf numFmtId="3" fontId="0" fillId="14" borderId="33" xfId="0" applyNumberFormat="1" applyFill="1" applyBorder="1"/>
    <xf numFmtId="3" fontId="0" fillId="14" borderId="34" xfId="0" applyNumberFormat="1" applyFill="1" applyBorder="1"/>
    <xf numFmtId="0" fontId="0" fillId="17" borderId="33" xfId="0" applyFill="1" applyBorder="1" applyAlignment="1">
      <alignment horizontal="center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10" fontId="0" fillId="0" borderId="9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2" borderId="41" xfId="0" applyFill="1" applyBorder="1" applyAlignment="1">
      <alignment horizontal="center"/>
    </xf>
    <xf numFmtId="0" fontId="0" fillId="3" borderId="41" xfId="0" applyFill="1" applyBorder="1" applyAlignment="1">
      <alignment horizontal="center"/>
    </xf>
    <xf numFmtId="0" fontId="0" fillId="5" borderId="41" xfId="0" applyFill="1" applyBorder="1" applyAlignment="1">
      <alignment horizontal="center"/>
    </xf>
    <xf numFmtId="0" fontId="0" fillId="8" borderId="41" xfId="0" applyFill="1" applyBorder="1" applyAlignment="1">
      <alignment horizontal="center"/>
    </xf>
    <xf numFmtId="0" fontId="8" fillId="5" borderId="41" xfId="0" applyFont="1" applyFill="1" applyBorder="1" applyAlignment="1">
      <alignment horizontal="center" vertical="center" wrapText="1"/>
    </xf>
    <xf numFmtId="0" fontId="13" fillId="0" borderId="41" xfId="0" applyFont="1" applyBorder="1" applyAlignment="1">
      <alignment horizontal="center"/>
    </xf>
    <xf numFmtId="0" fontId="0" fillId="11" borderId="1" xfId="0" applyFill="1" applyBorder="1" applyAlignment="1">
      <alignment horizontal="center" textRotation="90" wrapText="1"/>
    </xf>
    <xf numFmtId="0" fontId="0" fillId="3" borderId="1" xfId="0" applyFill="1" applyBorder="1" applyAlignment="1">
      <alignment horizontal="center" vertical="center" textRotation="90" wrapText="1"/>
    </xf>
    <xf numFmtId="0" fontId="0" fillId="4" borderId="1" xfId="0" applyFill="1" applyBorder="1" applyAlignment="1">
      <alignment horizontal="center" textRotation="89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11" borderId="1" xfId="0" applyFill="1" applyBorder="1" applyAlignment="1">
      <alignment horizontal="center" vertical="center" textRotation="90" wrapText="1"/>
    </xf>
    <xf numFmtId="0" fontId="0" fillId="4" borderId="1" xfId="0" applyFill="1" applyBorder="1" applyAlignment="1">
      <alignment horizontal="center" textRotation="90" wrapText="1"/>
    </xf>
    <xf numFmtId="3" fontId="0" fillId="0" borderId="23" xfId="0" applyNumberFormat="1" applyFont="1" applyFill="1" applyBorder="1"/>
    <xf numFmtId="3" fontId="0" fillId="0" borderId="21" xfId="0" applyNumberFormat="1" applyFont="1" applyFill="1" applyBorder="1"/>
    <xf numFmtId="3" fontId="0" fillId="0" borderId="32" xfId="0" applyNumberFormat="1" applyFont="1" applyFill="1" applyBorder="1"/>
    <xf numFmtId="3" fontId="0" fillId="0" borderId="32" xfId="0" applyNumberFormat="1" applyFont="1" applyFill="1" applyBorder="1" applyAlignment="1">
      <alignment horizontal="center"/>
    </xf>
    <xf numFmtId="3" fontId="7" fillId="0" borderId="32" xfId="0" applyNumberFormat="1" applyFont="1" applyFill="1" applyBorder="1" applyAlignment="1">
      <alignment horizontal="center"/>
    </xf>
    <xf numFmtId="3" fontId="0" fillId="0" borderId="16" xfId="0" applyNumberFormat="1" applyFont="1" applyFill="1" applyBorder="1"/>
    <xf numFmtId="3" fontId="0" fillId="0" borderId="0" xfId="0" applyNumberFormat="1" applyFont="1" applyFill="1"/>
    <xf numFmtId="3" fontId="0" fillId="0" borderId="17" xfId="0" applyNumberFormat="1" applyFont="1" applyFill="1" applyBorder="1"/>
    <xf numFmtId="3" fontId="0" fillId="0" borderId="17" xfId="0" applyNumberFormat="1" applyFont="1" applyFill="1" applyBorder="1" applyAlignment="1">
      <alignment horizontal="center"/>
    </xf>
    <xf numFmtId="3" fontId="7" fillId="0" borderId="17" xfId="0" applyNumberFormat="1" applyFont="1" applyFill="1" applyBorder="1" applyAlignment="1">
      <alignment horizontal="center"/>
    </xf>
    <xf numFmtId="3" fontId="0" fillId="0" borderId="41" xfId="0" applyNumberFormat="1" applyFill="1" applyBorder="1" applyAlignment="1">
      <alignment horizontal="right" vertical="center" wrapText="1"/>
    </xf>
    <xf numFmtId="3" fontId="7" fillId="14" borderId="17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78787"/>
      <rgbColor rgb="FF9999FF"/>
      <rgbColor rgb="FF993366"/>
      <rgbColor rgb="FFD7E4BD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9D9D9"/>
      <rgbColor rgb="FFCCFFCC"/>
      <rgbColor rgb="FFFFFF99"/>
      <rgbColor rgb="FF99CCFF"/>
      <rgbColor rgb="FFFF99CC"/>
      <rgbColor rgb="FFFCD5B5"/>
      <rgbColor rgb="FFFFCC99"/>
      <rgbColor rgb="FF3366FF"/>
      <rgbColor rgb="FF33CCCC"/>
      <rgbColor rgb="FF99FF66"/>
      <rgbColor rgb="FFFFCC00"/>
      <rgbColor rgb="FFFF9900"/>
      <rgbColor rgb="FFFF6600"/>
      <rgbColor rgb="FF558ED5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 rot="0"/>
          <a:lstStyle/>
          <a:p>
            <a:pPr>
              <a:defRPr sz="1800" b="1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r>
              <a:rPr lang="en-US" sz="1800" b="1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rPr>
              <a:t>5-year Running Average of the Amount Colorado Exceeded Compact Entitlement after Accounting for CCP Delivery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4207818930041201E-2"/>
          <c:y val="0.139407432779586"/>
          <c:w val="0.88420781893004097"/>
          <c:h val="0.719386881315294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'Graph of Table 1'!$N$5</c:f>
              <c:strCache>
                <c:ptCount val="1"/>
                <c:pt idx="0">
                  <c:v>Annual </c:v>
                </c:pt>
              </c:strCache>
            </c:strRef>
          </c:tx>
          <c:spPr>
            <a:solidFill>
              <a:srgbClr val="558ED5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'Graph of Table 1'!$M$6:$M$31</c:f>
              <c:numCache>
                <c:formatCode>General</c:formatCode>
                <c:ptCount val="2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</c:numCache>
            </c:numRef>
          </c:cat>
          <c:val>
            <c:numRef>
              <c:f>'Graph of Table 1'!$N$6:$N$31</c:f>
              <c:numCache>
                <c:formatCode>#,##0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8550.0434129973328</c:v>
                </c:pt>
                <c:pt idx="5">
                  <c:v>10070.355870163998</c:v>
                </c:pt>
                <c:pt idx="6">
                  <c:v>11242.964325430665</c:v>
                </c:pt>
                <c:pt idx="7">
                  <c:v>11255.188679405119</c:v>
                </c:pt>
                <c:pt idx="8">
                  <c:v>9918.6464089436377</c:v>
                </c:pt>
                <c:pt idx="9">
                  <c:v>8564.4633963884007</c:v>
                </c:pt>
                <c:pt idx="10">
                  <c:v>7004.379682705292</c:v>
                </c:pt>
                <c:pt idx="11">
                  <c:v>5815.6861894386248</c:v>
                </c:pt>
                <c:pt idx="12">
                  <c:v>4332.7851374641714</c:v>
                </c:pt>
                <c:pt idx="13">
                  <c:v>5409.6012875198367</c:v>
                </c:pt>
                <c:pt idx="14">
                  <c:v>5063.8641007417418</c:v>
                </c:pt>
                <c:pt idx="15">
                  <c:v>4290.0613192581814</c:v>
                </c:pt>
                <c:pt idx="16">
                  <c:v>3307.384297258182</c:v>
                </c:pt>
                <c:pt idx="17">
                  <c:v>2476.8593372581827</c:v>
                </c:pt>
                <c:pt idx="18">
                  <c:v>-170.83972800000191</c:v>
                </c:pt>
                <c:pt idx="19">
                  <c:v>-404.31301800000222</c:v>
                </c:pt>
                <c:pt idx="20">
                  <c:v>-334.55520000000104</c:v>
                </c:pt>
                <c:pt idx="21">
                  <c:v>-382.08156000000162</c:v>
                </c:pt>
                <c:pt idx="22">
                  <c:v>115.62807999999787</c:v>
                </c:pt>
                <c:pt idx="23">
                  <c:v>562.2432399999991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0A0-4FBC-B1AA-6FDFF9037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216448"/>
        <c:axId val="194643456"/>
      </c:barChart>
      <c:lineChart>
        <c:grouping val="standard"/>
        <c:varyColors val="1"/>
        <c:ser>
          <c:idx val="1"/>
          <c:order val="1"/>
          <c:tx>
            <c:strRef>
              <c:f>'Graph of Table 1'!$O$5</c:f>
              <c:strCache>
                <c:ptCount val="1"/>
                <c:pt idx="0">
                  <c:v>5-Year Running Average KS</c:v>
                </c:pt>
              </c:strCache>
            </c:strRef>
          </c:tx>
          <c:spPr>
            <a:ln w="38160">
              <a:solidFill>
                <a:srgbClr val="00FF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'Graph of Table 1'!$M$6:$M$31</c:f>
              <c:numCache>
                <c:formatCode>General</c:formatCode>
                <c:ptCount val="26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</c:numCache>
            </c:numRef>
          </c:cat>
          <c:val>
            <c:numRef>
              <c:f>'Graph of Table 1'!$O$6:$O$31</c:f>
              <c:numCache>
                <c:formatCode>#,##0</c:formatCode>
                <c:ptCount val="26"/>
                <c:pt idx="4">
                  <c:v>1710.0086825994665</c:v>
                </c:pt>
                <c:pt idx="5">
                  <c:v>3724.0798566322655</c:v>
                </c:pt>
                <c:pt idx="6">
                  <c:v>5972.6727217183989</c:v>
                </c:pt>
                <c:pt idx="7">
                  <c:v>8223.7104575994217</c:v>
                </c:pt>
                <c:pt idx="8">
                  <c:v>10207.439739388148</c:v>
                </c:pt>
                <c:pt idx="9">
                  <c:v>10210.323736066362</c:v>
                </c:pt>
                <c:pt idx="10">
                  <c:v>9597.1284985746224</c:v>
                </c:pt>
                <c:pt idx="11">
                  <c:v>8511.672871376215</c:v>
                </c:pt>
                <c:pt idx="12">
                  <c:v>7127.1921629880253</c:v>
                </c:pt>
                <c:pt idx="13">
                  <c:v>6225.3831387032651</c:v>
                </c:pt>
                <c:pt idx="14">
                  <c:v>5525.2632795739337</c:v>
                </c:pt>
                <c:pt idx="15">
                  <c:v>4982.3996068845108</c:v>
                </c:pt>
                <c:pt idx="16">
                  <c:v>4480.7392284484222</c:v>
                </c:pt>
                <c:pt idx="17">
                  <c:v>4109.5540684072239</c:v>
                </c:pt>
                <c:pt idx="18">
                  <c:v>2993.4658653032575</c:v>
                </c:pt>
                <c:pt idx="19">
                  <c:v>1899.8304415549082</c:v>
                </c:pt>
                <c:pt idx="20">
                  <c:v>974.90713770327181</c:v>
                </c:pt>
                <c:pt idx="21">
                  <c:v>237.0139662516352</c:v>
                </c:pt>
                <c:pt idx="22">
                  <c:v>-235.23228520000174</c:v>
                </c:pt>
                <c:pt idx="23">
                  <c:v>-88.615691600001583</c:v>
                </c:pt>
                <c:pt idx="24">
                  <c:v>-7.7530880000011164</c:v>
                </c:pt>
                <c:pt idx="25">
                  <c:v>59.157951999999071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0A0-4FBC-B1AA-6FDFF9037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194645376"/>
        <c:axId val="194655744"/>
      </c:lineChart>
      <c:catAx>
        <c:axId val="192216448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lang="en-US"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Calendar Year</a:t>
                </a:r>
              </a:p>
            </c:rich>
          </c:tx>
          <c:layout>
            <c:manualLayout>
              <c:xMode val="edge"/>
              <c:yMode val="edge"/>
              <c:x val="0.43667695473251"/>
              <c:y val="0.9125278301078949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4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194643456"/>
        <c:crosses val="autoZero"/>
        <c:auto val="1"/>
        <c:lblAlgn val="ctr"/>
        <c:lblOffset val="100"/>
        <c:noMultiLvlLbl val="1"/>
      </c:catAx>
      <c:valAx>
        <c:axId val="194643456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lang="en-US"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Acre-Feet</a:t>
                </a:r>
              </a:p>
            </c:rich>
          </c:tx>
          <c:layout>
            <c:manualLayout>
              <c:xMode val="edge"/>
              <c:yMode val="edge"/>
              <c:x val="6.7386831275720203E-3"/>
              <c:y val="0.45375920534338099"/>
            </c:manualLayout>
          </c:layout>
          <c:overlay val="0"/>
        </c:title>
        <c:numFmt formatCode="#,##0" sourceLinked="0"/>
        <c:majorTickMark val="out"/>
        <c:minorTickMark val="out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4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en-US"/>
          </a:p>
        </c:txPr>
        <c:crossAx val="192216448"/>
        <c:crosses val="autoZero"/>
        <c:crossBetween val="midCat"/>
      </c:valAx>
      <c:catAx>
        <c:axId val="194645376"/>
        <c:scaling>
          <c:orientation val="minMax"/>
        </c:scaling>
        <c:delete val="1"/>
        <c:axPos val="b"/>
        <c:title>
          <c:tx>
            <c:rich>
              <a:bodyPr rot="0"/>
              <a:lstStyle/>
              <a:p>
                <a:pPr>
                  <a:defRPr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lang="en-US"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Calendar Year</a:t>
                </a:r>
              </a:p>
            </c:rich>
          </c:tx>
          <c:layout>
            <c:manualLayout>
              <c:xMode val="edge"/>
              <c:yMode val="edge"/>
              <c:x val="0.43667695473251"/>
              <c:y val="0.9125278301078949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94655744"/>
        <c:crosses val="autoZero"/>
        <c:auto val="1"/>
        <c:lblAlgn val="ctr"/>
        <c:lblOffset val="100"/>
        <c:noMultiLvlLbl val="1"/>
      </c:catAx>
      <c:valAx>
        <c:axId val="194655744"/>
        <c:scaling>
          <c:orientation val="minMax"/>
        </c:scaling>
        <c:delete val="1"/>
        <c:axPos val="l"/>
        <c:title>
          <c:tx>
            <c:rich>
              <a:bodyPr rot="-5400000"/>
              <a:lstStyle/>
              <a:p>
                <a:pPr>
                  <a:defRPr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defRPr>
                </a:pPr>
                <a:r>
                  <a:rPr lang="en-US" sz="1800" b="1" strike="noStrike" spc="-1">
                    <a:solidFill>
                      <a:srgbClr val="000000"/>
                    </a:solidFill>
                    <a:uFill>
                      <a:solidFill>
                        <a:srgbClr val="FFFFFF"/>
                      </a:solidFill>
                    </a:uFill>
                    <a:latin typeface="Arial"/>
                  </a:rPr>
                  <a:t>Acre-Feet</a:t>
                </a:r>
              </a:p>
            </c:rich>
          </c:tx>
          <c:layout>
            <c:manualLayout>
              <c:xMode val="edge"/>
              <c:yMode val="edge"/>
              <c:x val="6.7386831275720203E-3"/>
              <c:y val="0.45375920534338099"/>
            </c:manualLayout>
          </c:layout>
          <c:overlay val="0"/>
        </c:title>
        <c:numFmt formatCode="#,##0" sourceLinked="0"/>
        <c:majorTickMark val="out"/>
        <c:minorTickMark val="out"/>
        <c:tickLblPos val="nextTo"/>
        <c:crossAx val="194645376"/>
        <c:crosses val="autoZero"/>
        <c:crossBetween val="midCat"/>
      </c:valAx>
      <c:spPr>
        <a:solidFill>
          <a:srgbClr val="FFFFFF"/>
        </a:solidFill>
        <a:ln>
          <a:noFill/>
        </a:ln>
      </c:spPr>
    </c:plotArea>
    <c:legend>
      <c:legendPos val="r"/>
      <c:layout>
        <c:manualLayout>
          <c:xMode val="edge"/>
          <c:yMode val="edge"/>
          <c:x val="0.64755408310123197"/>
          <c:y val="0.93454065975891998"/>
        </c:manualLayout>
      </c:layout>
      <c:overlay val="0"/>
      <c:spPr>
        <a:noFill/>
        <a:ln>
          <a:noFill/>
        </a:ln>
      </c:spPr>
    </c:legend>
    <c:plotVisOnly val="1"/>
    <c:dispBlanksAs val="gap"/>
    <c:showDLblsOverMax val="1"/>
  </c:chart>
  <c:spPr>
    <a:solidFill>
      <a:srgbClr val="BFBFBF"/>
    </a:solidFill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352440</xdr:colOff>
      <xdr:row>5</xdr:row>
      <xdr:rowOff>156240</xdr:rowOff>
    </xdr:from>
    <xdr:to>
      <xdr:col>3</xdr:col>
      <xdr:colOff>12713400</xdr:colOff>
      <xdr:row>49</xdr:row>
      <xdr:rowOff>144000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N35"/>
  <sheetViews>
    <sheetView tabSelected="1" zoomScale="80" zoomScaleNormal="80" workbookViewId="0">
      <pane xSplit="1" ySplit="9" topLeftCell="B10" activePane="bottomRight" state="frozen"/>
      <selection activeCell="B28" sqref="B28"/>
      <selection pane="topRight" activeCell="B28" sqref="B28"/>
      <selection pane="bottomLeft" activeCell="B28" sqref="B28"/>
      <selection pane="bottomRight" activeCell="A29" sqref="A29"/>
    </sheetView>
  </sheetViews>
  <sheetFormatPr defaultRowHeight="12.75" x14ac:dyDescent="0.2"/>
  <cols>
    <col min="1" max="4" width="10.7109375" style="1"/>
    <col min="5" max="5" width="9.85546875"/>
    <col min="6" max="6" width="8.42578125"/>
    <col min="7" max="8" width="8.5703125"/>
    <col min="9" max="10" width="8.42578125"/>
    <col min="11" max="13" width="7.7109375"/>
    <col min="14" max="14" width="8.5703125"/>
    <col min="15" max="15" width="7.85546875"/>
    <col min="16" max="16" width="8.5703125"/>
    <col min="17" max="17" width="10.5703125"/>
    <col min="24" max="26" width="8.42578125"/>
    <col min="27" max="27" width="10.140625"/>
    <col min="28" max="28" width="9.85546875"/>
    <col min="29" max="31" width="8.42578125"/>
    <col min="32" max="32" width="9.28515625"/>
    <col min="33" max="33" width="9.5703125"/>
    <col min="34" max="34" width="10.28515625"/>
    <col min="35" max="35" width="9.7109375"/>
    <col min="36" max="36" width="13.5703125"/>
    <col min="37" max="37" width="10.140625"/>
    <col min="38" max="38" width="14"/>
    <col min="39" max="39" width="16.7109375"/>
    <col min="40" max="40" width="10.140625"/>
    <col min="41" max="1025" width="8.42578125"/>
  </cols>
  <sheetData>
    <row r="1" spans="1:40" x14ac:dyDescent="0.2">
      <c r="A1" s="2"/>
      <c r="B1" s="2"/>
      <c r="C1" s="2"/>
      <c r="D1" s="2"/>
    </row>
    <row r="2" spans="1:40" ht="23.25" x14ac:dyDescent="0.35">
      <c r="A2" s="3"/>
      <c r="B2" s="174" t="s">
        <v>0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 t="s">
        <v>1</v>
      </c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 t="s">
        <v>2</v>
      </c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4"/>
    </row>
    <row r="3" spans="1:40" ht="18" x14ac:dyDescent="0.25">
      <c r="A3" s="3"/>
      <c r="B3" s="175" t="s">
        <v>3</v>
      </c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 t="s">
        <v>3</v>
      </c>
      <c r="R3" s="175"/>
      <c r="S3" s="175"/>
      <c r="T3" s="175"/>
      <c r="U3" s="175"/>
      <c r="V3" s="175"/>
      <c r="W3" s="175"/>
      <c r="X3" s="175"/>
      <c r="Y3" s="175"/>
      <c r="Z3" s="175"/>
      <c r="AA3" s="175"/>
      <c r="AB3" s="175"/>
      <c r="AC3" s="175" t="s">
        <v>3</v>
      </c>
      <c r="AD3" s="175"/>
      <c r="AE3" s="175"/>
      <c r="AF3" s="175"/>
      <c r="AG3" s="175"/>
      <c r="AH3" s="175"/>
      <c r="AI3" s="175"/>
      <c r="AJ3" s="175"/>
      <c r="AK3" s="175"/>
      <c r="AL3" s="175"/>
      <c r="AM3" s="175"/>
      <c r="AN3" s="3"/>
    </row>
    <row r="4" spans="1:40" x14ac:dyDescent="0.2">
      <c r="A4"/>
      <c r="B4" s="163" t="s">
        <v>4</v>
      </c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 t="s">
        <v>4</v>
      </c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 t="s">
        <v>4</v>
      </c>
      <c r="AD4" s="163"/>
      <c r="AE4" s="163"/>
      <c r="AF4" s="163"/>
      <c r="AG4" s="163"/>
      <c r="AH4" s="163"/>
      <c r="AI4" s="163"/>
      <c r="AJ4" s="163"/>
      <c r="AK4" s="163"/>
      <c r="AL4" s="163"/>
      <c r="AM4" s="163"/>
    </row>
    <row r="5" spans="1:40" x14ac:dyDescent="0.2">
      <c r="A5"/>
      <c r="B5"/>
      <c r="C5"/>
      <c r="D5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5"/>
      <c r="U5" s="1"/>
      <c r="V5" s="1"/>
      <c r="W5" s="1"/>
      <c r="AK5" s="5"/>
    </row>
    <row r="6" spans="1:40" ht="26.25" customHeight="1" x14ac:dyDescent="0.25">
      <c r="A6"/>
      <c r="B6" s="164" t="s">
        <v>5</v>
      </c>
      <c r="C6" s="164"/>
      <c r="D6" s="164"/>
      <c r="E6" s="164"/>
      <c r="F6" s="164"/>
      <c r="G6" s="164"/>
      <c r="H6" s="164"/>
      <c r="I6" s="164"/>
      <c r="J6" s="164"/>
      <c r="K6" s="165" t="s">
        <v>6</v>
      </c>
      <c r="L6" s="165"/>
      <c r="M6" s="165"/>
      <c r="N6" s="165"/>
      <c r="O6" s="165"/>
      <c r="P6" s="165"/>
      <c r="Q6" s="166" t="s">
        <v>7</v>
      </c>
      <c r="R6" s="166"/>
      <c r="S6" s="166"/>
      <c r="T6" s="166"/>
      <c r="U6" s="166"/>
      <c r="V6" s="166"/>
      <c r="W6" s="166"/>
      <c r="X6" s="167" t="s">
        <v>8</v>
      </c>
      <c r="Y6" s="167"/>
      <c r="Z6" s="167"/>
      <c r="AA6" s="167"/>
      <c r="AB6" s="167"/>
      <c r="AC6" s="168" t="s">
        <v>9</v>
      </c>
      <c r="AD6" s="168"/>
      <c r="AE6" s="168"/>
      <c r="AF6" s="168"/>
      <c r="AG6" s="168"/>
      <c r="AH6" s="168"/>
      <c r="AI6" s="168"/>
      <c r="AJ6" s="169" t="s">
        <v>10</v>
      </c>
      <c r="AK6" s="169"/>
      <c r="AL6" s="169"/>
      <c r="AM6" s="169"/>
    </row>
    <row r="7" spans="1:40" s="1" customFormat="1" ht="26.25" customHeight="1" x14ac:dyDescent="0.2">
      <c r="B7" s="6"/>
      <c r="C7" s="170" t="s">
        <v>11</v>
      </c>
      <c r="D7" s="170"/>
      <c r="E7" s="170"/>
      <c r="F7" s="170"/>
      <c r="G7" s="170"/>
      <c r="H7" s="170"/>
      <c r="I7" s="170"/>
      <c r="J7" s="7"/>
      <c r="K7" s="8"/>
      <c r="L7" s="170" t="s">
        <v>11</v>
      </c>
      <c r="M7" s="170"/>
      <c r="N7" s="170"/>
      <c r="O7" s="170"/>
      <c r="P7" s="7"/>
      <c r="Q7" s="6"/>
      <c r="R7" s="171" t="s">
        <v>11</v>
      </c>
      <c r="S7" s="171"/>
      <c r="T7" s="171"/>
      <c r="U7" s="171"/>
      <c r="V7" s="171"/>
      <c r="W7" s="9"/>
      <c r="X7" s="10">
        <v>0.224</v>
      </c>
      <c r="Y7" s="11">
        <v>0.78500000000000003</v>
      </c>
      <c r="Z7" s="11">
        <v>0.44400000000000001</v>
      </c>
      <c r="AA7" s="12"/>
      <c r="AB7" s="13" t="s">
        <v>12</v>
      </c>
      <c r="AC7" s="172" t="s">
        <v>13</v>
      </c>
      <c r="AD7" s="172"/>
      <c r="AE7" s="172"/>
      <c r="AF7" s="173" t="s">
        <v>14</v>
      </c>
      <c r="AG7" s="173"/>
      <c r="AH7" s="173"/>
      <c r="AI7" s="13"/>
      <c r="AJ7" s="169"/>
      <c r="AK7" s="169"/>
      <c r="AL7" s="169"/>
      <c r="AM7" s="169"/>
    </row>
    <row r="8" spans="1:40" s="17" customFormat="1" ht="123.75" x14ac:dyDescent="0.25">
      <c r="A8" s="14" t="s">
        <v>15</v>
      </c>
      <c r="B8" s="15" t="s">
        <v>16</v>
      </c>
      <c r="C8" s="16" t="s">
        <v>17</v>
      </c>
      <c r="D8" s="17" t="s">
        <v>18</v>
      </c>
      <c r="E8" s="17" t="s">
        <v>19</v>
      </c>
      <c r="F8" s="17" t="s">
        <v>20</v>
      </c>
      <c r="G8" s="17" t="s">
        <v>21</v>
      </c>
      <c r="H8" s="17" t="s">
        <v>22</v>
      </c>
      <c r="I8" s="18" t="s">
        <v>23</v>
      </c>
      <c r="J8" s="19" t="s">
        <v>24</v>
      </c>
      <c r="K8" s="15" t="s">
        <v>25</v>
      </c>
      <c r="L8" s="16" t="s">
        <v>26</v>
      </c>
      <c r="M8" s="17" t="s">
        <v>27</v>
      </c>
      <c r="N8" s="17" t="s">
        <v>28</v>
      </c>
      <c r="O8" s="18" t="s">
        <v>29</v>
      </c>
      <c r="P8" s="19" t="s">
        <v>24</v>
      </c>
      <c r="Q8" s="15" t="s">
        <v>30</v>
      </c>
      <c r="R8" s="16" t="s">
        <v>31</v>
      </c>
      <c r="S8" s="17" t="s">
        <v>32</v>
      </c>
      <c r="T8" s="17" t="s">
        <v>33</v>
      </c>
      <c r="U8" s="17" t="s">
        <v>34</v>
      </c>
      <c r="V8" s="18" t="s">
        <v>29</v>
      </c>
      <c r="W8" s="20" t="s">
        <v>24</v>
      </c>
      <c r="X8" s="21" t="s">
        <v>35</v>
      </c>
      <c r="Y8" s="22" t="s">
        <v>36</v>
      </c>
      <c r="Z8" s="22" t="s">
        <v>37</v>
      </c>
      <c r="AA8" s="22" t="s">
        <v>38</v>
      </c>
      <c r="AB8" s="23" t="s">
        <v>39</v>
      </c>
      <c r="AC8" s="21" t="s">
        <v>35</v>
      </c>
      <c r="AD8" s="22" t="s">
        <v>36</v>
      </c>
      <c r="AE8" s="22" t="s">
        <v>37</v>
      </c>
      <c r="AF8" s="24" t="s">
        <v>40</v>
      </c>
      <c r="AG8" s="22" t="s">
        <v>41</v>
      </c>
      <c r="AH8" s="22" t="s">
        <v>42</v>
      </c>
      <c r="AI8" s="25" t="s">
        <v>43</v>
      </c>
      <c r="AJ8" s="21" t="s">
        <v>44</v>
      </c>
      <c r="AK8" s="22" t="s">
        <v>17</v>
      </c>
      <c r="AL8" s="22" t="s">
        <v>45</v>
      </c>
      <c r="AM8" s="26" t="s">
        <v>46</v>
      </c>
    </row>
    <row r="9" spans="1:40" s="34" customFormat="1" ht="16.5" customHeight="1" x14ac:dyDescent="0.2">
      <c r="A9" s="27">
        <v>1</v>
      </c>
      <c r="B9" s="28">
        <f t="shared" ref="B9:AM9" si="0">A9+1</f>
        <v>2</v>
      </c>
      <c r="C9" s="29">
        <f t="shared" si="0"/>
        <v>3</v>
      </c>
      <c r="D9" s="30">
        <f t="shared" si="0"/>
        <v>4</v>
      </c>
      <c r="E9" s="30">
        <f t="shared" si="0"/>
        <v>5</v>
      </c>
      <c r="F9" s="30">
        <f t="shared" si="0"/>
        <v>6</v>
      </c>
      <c r="G9" s="30">
        <f t="shared" si="0"/>
        <v>7</v>
      </c>
      <c r="H9" s="30">
        <f t="shared" si="0"/>
        <v>8</v>
      </c>
      <c r="I9" s="31">
        <f t="shared" si="0"/>
        <v>9</v>
      </c>
      <c r="J9" s="32">
        <f t="shared" si="0"/>
        <v>10</v>
      </c>
      <c r="K9" s="28">
        <f t="shared" si="0"/>
        <v>11</v>
      </c>
      <c r="L9" s="29">
        <f t="shared" si="0"/>
        <v>12</v>
      </c>
      <c r="M9" s="30">
        <f t="shared" si="0"/>
        <v>13</v>
      </c>
      <c r="N9" s="30">
        <f t="shared" si="0"/>
        <v>14</v>
      </c>
      <c r="O9" s="31">
        <f t="shared" si="0"/>
        <v>15</v>
      </c>
      <c r="P9" s="32">
        <f t="shared" si="0"/>
        <v>16</v>
      </c>
      <c r="Q9" s="28">
        <f t="shared" si="0"/>
        <v>17</v>
      </c>
      <c r="R9" s="29">
        <f t="shared" si="0"/>
        <v>18</v>
      </c>
      <c r="S9" s="30">
        <f t="shared" si="0"/>
        <v>19</v>
      </c>
      <c r="T9" s="30">
        <f t="shared" si="0"/>
        <v>20</v>
      </c>
      <c r="U9" s="30">
        <f t="shared" si="0"/>
        <v>21</v>
      </c>
      <c r="V9" s="31">
        <f t="shared" si="0"/>
        <v>22</v>
      </c>
      <c r="W9" s="33">
        <f t="shared" si="0"/>
        <v>23</v>
      </c>
      <c r="X9" s="27">
        <f t="shared" si="0"/>
        <v>24</v>
      </c>
      <c r="Y9" s="30">
        <f t="shared" si="0"/>
        <v>25</v>
      </c>
      <c r="Z9" s="30">
        <f t="shared" si="0"/>
        <v>26</v>
      </c>
      <c r="AA9" s="30">
        <f t="shared" si="0"/>
        <v>27</v>
      </c>
      <c r="AB9" s="32">
        <f t="shared" si="0"/>
        <v>28</v>
      </c>
      <c r="AC9" s="27">
        <f t="shared" si="0"/>
        <v>29</v>
      </c>
      <c r="AD9" s="30">
        <f t="shared" si="0"/>
        <v>30</v>
      </c>
      <c r="AE9" s="30">
        <f t="shared" si="0"/>
        <v>31</v>
      </c>
      <c r="AF9" s="29">
        <f t="shared" si="0"/>
        <v>32</v>
      </c>
      <c r="AG9" s="30">
        <f t="shared" si="0"/>
        <v>33</v>
      </c>
      <c r="AH9" s="30">
        <f t="shared" si="0"/>
        <v>34</v>
      </c>
      <c r="AI9" s="32">
        <f t="shared" si="0"/>
        <v>35</v>
      </c>
      <c r="AJ9" s="27">
        <f t="shared" si="0"/>
        <v>36</v>
      </c>
      <c r="AK9" s="30">
        <f t="shared" si="0"/>
        <v>37</v>
      </c>
      <c r="AL9" s="30">
        <f t="shared" si="0"/>
        <v>38</v>
      </c>
      <c r="AM9" s="33">
        <f t="shared" si="0"/>
        <v>39</v>
      </c>
    </row>
    <row r="10" spans="1:40" x14ac:dyDescent="0.2">
      <c r="A10" s="35">
        <v>2000</v>
      </c>
      <c r="B10" s="36">
        <f>'SW Data'!B8</f>
        <v>19435</v>
      </c>
      <c r="C10" s="37">
        <f>'SW Data'!C8</f>
        <v>0</v>
      </c>
      <c r="D10" s="38">
        <f t="shared" ref="D10:D35" si="1">B10-C10</f>
        <v>19435</v>
      </c>
      <c r="E10" s="38">
        <f>0.4*'SW Data'!D8</f>
        <v>2368.4</v>
      </c>
      <c r="F10" s="38">
        <f>0.6*'SW Data'!G8+'SW Data'!J8</f>
        <v>3121.7999999999997</v>
      </c>
      <c r="G10" s="38">
        <f>'GW Data'!H7</f>
        <v>13173</v>
      </c>
      <c r="H10" s="38">
        <f>'GW Data'!H38</f>
        <v>15</v>
      </c>
      <c r="I10" s="39">
        <f>'GW Data'!H69+0.6*'SW Data'!D8</f>
        <v>4708.6000000000004</v>
      </c>
      <c r="J10" s="40">
        <f t="shared" ref="J10:J35" si="2">SUM(D10:I10)</f>
        <v>42821.799999999996</v>
      </c>
      <c r="K10" s="36">
        <f>'SW Data'!E8</f>
        <v>3630.86</v>
      </c>
      <c r="L10" s="37">
        <f>0.6*'SW Data'!H8</f>
        <v>0</v>
      </c>
      <c r="M10" s="38">
        <f>'GW Data'!C7</f>
        <v>1918</v>
      </c>
      <c r="N10" s="38">
        <f>'GW Data'!C38+'SW Data'!L8</f>
        <v>128</v>
      </c>
      <c r="O10" s="39">
        <f>'GW Data'!C69</f>
        <v>196</v>
      </c>
      <c r="P10" s="40">
        <f t="shared" ref="P10:P35" si="3">SUM(K10:O10)</f>
        <v>5872.8600000000006</v>
      </c>
      <c r="Q10" s="36">
        <f>'SW Data'!F8</f>
        <v>4854.6499999999996</v>
      </c>
      <c r="R10" s="37">
        <f>0.6*'SW Data'!I8+'SW Data'!K8</f>
        <v>2732.4</v>
      </c>
      <c r="S10" s="38">
        <f>'GW Data'!R7+'GW Data'!T7</f>
        <v>10450</v>
      </c>
      <c r="T10" s="38">
        <f>'SW Data'!N8</f>
        <v>5556.6</v>
      </c>
      <c r="U10" s="38">
        <f>'GW Data'!R38+'GW Data'!T38+'SW Data'!M8</f>
        <v>6333</v>
      </c>
      <c r="V10" s="39">
        <f>'GW Data'!R69</f>
        <v>982</v>
      </c>
      <c r="W10" s="41">
        <f t="shared" ref="W10:W35" si="4">SUM(Q10:V10)</f>
        <v>30908.65</v>
      </c>
      <c r="X10" s="42">
        <f>'Table 1'!J10*$X$7</f>
        <v>9592.0831999999991</v>
      </c>
      <c r="Y10" s="38">
        <f>'Table 1'!P10*$Y$7</f>
        <v>4610.1951000000008</v>
      </c>
      <c r="Z10" s="38">
        <f>'Table 1'!W10*$Z$7</f>
        <v>13723.440600000002</v>
      </c>
      <c r="AA10" s="43">
        <f>'SW Data'!O8-'SW Data'!P8</f>
        <v>1940</v>
      </c>
      <c r="AB10" s="41">
        <f t="shared" ref="AB10:AB35" si="5">SUM(X10:AA10)</f>
        <v>29865.7189</v>
      </c>
      <c r="AC10" s="42">
        <f>'Table 1'!F10+'Table 1'!G10</f>
        <v>16294.8</v>
      </c>
      <c r="AD10" s="38">
        <f>'Table 1'!L10+'Table 1'!M10</f>
        <v>1918</v>
      </c>
      <c r="AE10" s="38">
        <f>SUM('Table 1'!R10:T10)</f>
        <v>18739</v>
      </c>
      <c r="AF10" s="37">
        <f>'GW Data'!E7+'GW Data'!P7</f>
        <v>276</v>
      </c>
      <c r="AG10" s="38">
        <f>'GW Data'!G7</f>
        <v>599</v>
      </c>
      <c r="AH10" s="38">
        <f>'GW Data'!I7+'GW Data'!J7+'GW Data'!K7+'GW Data'!L7+'GW Data'!Y7</f>
        <v>-4242</v>
      </c>
      <c r="AI10" s="40">
        <f t="shared" ref="AI10:AI35" si="6">SUM(AC10:AH10)</f>
        <v>33584.800000000003</v>
      </c>
      <c r="AJ10" s="42">
        <f t="shared" ref="AJ10:AJ35" si="7">AI10-AB10</f>
        <v>3719.0811000000031</v>
      </c>
      <c r="AK10" s="38">
        <f>'SW Data'!C8</f>
        <v>0</v>
      </c>
      <c r="AL10" s="38">
        <f t="shared" ref="AL10:AL35" si="8">AJ10-AK10</f>
        <v>3719.0811000000031</v>
      </c>
      <c r="AM10" s="44"/>
      <c r="AN10" s="45"/>
    </row>
    <row r="11" spans="1:40" x14ac:dyDescent="0.2">
      <c r="A11" s="46">
        <f t="shared" ref="A11:A35" si="9">A10+1</f>
        <v>2001</v>
      </c>
      <c r="B11" s="47">
        <f>'SW Data'!B9</f>
        <v>19751.57</v>
      </c>
      <c r="C11" s="48">
        <f>'SW Data'!C9</f>
        <v>0</v>
      </c>
      <c r="D11" s="49">
        <f t="shared" si="1"/>
        <v>19751.57</v>
      </c>
      <c r="E11" s="49">
        <f>0.4*'SW Data'!D9</f>
        <v>2004.4</v>
      </c>
      <c r="F11" s="49">
        <f>0.6*'SW Data'!G9+'SW Data'!J9</f>
        <v>2809.2</v>
      </c>
      <c r="G11" s="49">
        <f>'GW Data'!H8</f>
        <v>13534</v>
      </c>
      <c r="H11" s="49">
        <f>'GW Data'!H39</f>
        <v>18</v>
      </c>
      <c r="I11" s="50">
        <f>'GW Data'!H70+0.6*'SW Data'!D9</f>
        <v>4682.6000000000004</v>
      </c>
      <c r="J11" s="51">
        <f t="shared" si="2"/>
        <v>42799.77</v>
      </c>
      <c r="K11" s="47">
        <f>'SW Data'!E9</f>
        <v>552.74</v>
      </c>
      <c r="L11" s="48">
        <f>0.6*'SW Data'!H9</f>
        <v>0</v>
      </c>
      <c r="M11" s="49">
        <f>'GW Data'!C8</f>
        <v>1288</v>
      </c>
      <c r="N11" s="49">
        <f>'GW Data'!C39+'SW Data'!L9</f>
        <v>190</v>
      </c>
      <c r="O11" s="50">
        <f>'GW Data'!C70</f>
        <v>341</v>
      </c>
      <c r="P11" s="51">
        <f t="shared" si="3"/>
        <v>2371.7399999999998</v>
      </c>
      <c r="Q11" s="47">
        <f>'SW Data'!F9</f>
        <v>3097.08</v>
      </c>
      <c r="R11" s="48">
        <f>0.6*'SW Data'!I9+'SW Data'!K9</f>
        <v>980.4</v>
      </c>
      <c r="S11" s="49">
        <f>'GW Data'!R8+'GW Data'!T8</f>
        <v>10964</v>
      </c>
      <c r="T11" s="49">
        <f>'SW Data'!N9</f>
        <v>3972.1</v>
      </c>
      <c r="U11" s="49">
        <f>'GW Data'!R39+'GW Data'!T39+'SW Data'!M9</f>
        <v>7515</v>
      </c>
      <c r="V11" s="50">
        <f>'GW Data'!R70</f>
        <v>641</v>
      </c>
      <c r="W11" s="52">
        <f t="shared" si="4"/>
        <v>27169.579999999998</v>
      </c>
      <c r="X11" s="53">
        <f>'Table 1'!J11*$X$7</f>
        <v>9587.1484799999998</v>
      </c>
      <c r="Y11" s="49">
        <f>'Table 1'!P11*$Y$7</f>
        <v>1861.8158999999998</v>
      </c>
      <c r="Z11" s="49">
        <f>'Table 1'!W11*$Z$7</f>
        <v>12063.293519999999</v>
      </c>
      <c r="AA11" s="54">
        <f>'SW Data'!O9-'SW Data'!P9</f>
        <v>1500</v>
      </c>
      <c r="AB11" s="51">
        <f t="shared" si="5"/>
        <v>25012.257899999997</v>
      </c>
      <c r="AC11" s="53">
        <f>'Table 1'!F11+'Table 1'!G11</f>
        <v>16343.2</v>
      </c>
      <c r="AD11" s="49">
        <f>'Table 1'!L11+'Table 1'!M11</f>
        <v>1288</v>
      </c>
      <c r="AE11" s="49">
        <f>SUM('Table 1'!R11:T11)</f>
        <v>15916.5</v>
      </c>
      <c r="AF11" s="48">
        <f>'GW Data'!E8+'GW Data'!P8</f>
        <v>293</v>
      </c>
      <c r="AG11" s="49">
        <f>'GW Data'!G8</f>
        <v>569</v>
      </c>
      <c r="AH11" s="49">
        <f>'GW Data'!I8+'GW Data'!J8+'GW Data'!K8+'GW Data'!L8+'GW Data'!Y8</f>
        <v>-4166</v>
      </c>
      <c r="AI11" s="51">
        <f t="shared" si="6"/>
        <v>30243.699999999997</v>
      </c>
      <c r="AJ11" s="53">
        <f t="shared" si="7"/>
        <v>5231.4421000000002</v>
      </c>
      <c r="AK11" s="49">
        <f>'SW Data'!C9</f>
        <v>0</v>
      </c>
      <c r="AL11" s="49">
        <f t="shared" si="8"/>
        <v>5231.4421000000002</v>
      </c>
      <c r="AM11" s="55"/>
      <c r="AN11" s="45"/>
    </row>
    <row r="12" spans="1:40" x14ac:dyDescent="0.2">
      <c r="A12" s="46">
        <f t="shared" si="9"/>
        <v>2002</v>
      </c>
      <c r="B12" s="47">
        <f>'SW Data'!B10</f>
        <v>15903.94</v>
      </c>
      <c r="C12" s="48">
        <f>'SW Data'!C10</f>
        <v>0</v>
      </c>
      <c r="D12" s="49">
        <f t="shared" si="1"/>
        <v>15903.94</v>
      </c>
      <c r="E12" s="49">
        <f>0.4*'SW Data'!D10</f>
        <v>2258.4</v>
      </c>
      <c r="F12" s="49">
        <f>0.6*'SW Data'!G10+'SW Data'!J10</f>
        <v>3171.6</v>
      </c>
      <c r="G12" s="49">
        <f>'GW Data'!H9</f>
        <v>13562</v>
      </c>
      <c r="H12" s="49">
        <f>'GW Data'!H40</f>
        <v>14</v>
      </c>
      <c r="I12" s="50">
        <f>'GW Data'!H71+0.6*'SW Data'!D10</f>
        <v>5323.6</v>
      </c>
      <c r="J12" s="51">
        <f t="shared" si="2"/>
        <v>40233.54</v>
      </c>
      <c r="K12" s="47">
        <f>'SW Data'!E10</f>
        <v>230.99</v>
      </c>
      <c r="L12" s="48">
        <f>0.6*'SW Data'!H10</f>
        <v>0</v>
      </c>
      <c r="M12" s="49">
        <f>'GW Data'!C9</f>
        <v>401</v>
      </c>
      <c r="N12" s="49">
        <f>'GW Data'!C40+'SW Data'!L10</f>
        <v>114</v>
      </c>
      <c r="O12" s="50">
        <f>'GW Data'!C71</f>
        <v>351</v>
      </c>
      <c r="P12" s="51">
        <f t="shared" si="3"/>
        <v>1096.99</v>
      </c>
      <c r="Q12" s="47">
        <f>'SW Data'!F10</f>
        <v>1579.15</v>
      </c>
      <c r="R12" s="48">
        <f>0.6*'SW Data'!I10+'SW Data'!K10</f>
        <v>2288.4</v>
      </c>
      <c r="S12" s="49">
        <f>'GW Data'!R9+'GW Data'!T9</f>
        <v>10765</v>
      </c>
      <c r="T12" s="49">
        <f>'SW Data'!N10</f>
        <v>5750.4</v>
      </c>
      <c r="U12" s="49">
        <f>'GW Data'!R40+'GW Data'!T40+'SW Data'!M10</f>
        <v>4933</v>
      </c>
      <c r="V12" s="50">
        <f>'GW Data'!R71</f>
        <v>1282</v>
      </c>
      <c r="W12" s="52">
        <f t="shared" si="4"/>
        <v>26597.949999999997</v>
      </c>
      <c r="X12" s="53">
        <f>'Table 1'!J12*$X$7</f>
        <v>9012.3129600000011</v>
      </c>
      <c r="Y12" s="49">
        <f>'Table 1'!P12*$Y$7</f>
        <v>861.13715000000002</v>
      </c>
      <c r="Z12" s="49">
        <f>'Table 1'!W12*$Z$7</f>
        <v>11809.489799999999</v>
      </c>
      <c r="AA12" s="54">
        <f>'SW Data'!O10-'SW Data'!P10</f>
        <v>0</v>
      </c>
      <c r="AB12" s="51">
        <f t="shared" si="5"/>
        <v>21682.939910000001</v>
      </c>
      <c r="AC12" s="53">
        <f>'Table 1'!F12+'Table 1'!G12</f>
        <v>16733.599999999999</v>
      </c>
      <c r="AD12" s="49">
        <f>'Table 1'!L12+'Table 1'!M12</f>
        <v>401</v>
      </c>
      <c r="AE12" s="49">
        <f>SUM('Table 1'!R12:T12)</f>
        <v>18803.8</v>
      </c>
      <c r="AF12" s="48">
        <f>'GW Data'!E9+'GW Data'!P9</f>
        <v>298</v>
      </c>
      <c r="AG12" s="49">
        <f>'GW Data'!G9</f>
        <v>619</v>
      </c>
      <c r="AH12" s="49">
        <f>'GW Data'!I9+'GW Data'!J9+'GW Data'!K9+'GW Data'!L9+'GW Data'!Y9</f>
        <v>-6155</v>
      </c>
      <c r="AI12" s="51">
        <f t="shared" si="6"/>
        <v>30700.399999999994</v>
      </c>
      <c r="AJ12" s="53">
        <f t="shared" si="7"/>
        <v>9017.4600899999932</v>
      </c>
      <c r="AK12" s="49">
        <f>'SW Data'!C10</f>
        <v>0</v>
      </c>
      <c r="AL12" s="49">
        <f t="shared" si="8"/>
        <v>9017.4600899999932</v>
      </c>
      <c r="AM12" s="55"/>
      <c r="AN12" s="45"/>
    </row>
    <row r="13" spans="1:40" x14ac:dyDescent="0.2">
      <c r="A13" s="46">
        <f t="shared" si="9"/>
        <v>2003</v>
      </c>
      <c r="B13" s="47">
        <f>'SW Data'!B11</f>
        <v>17700</v>
      </c>
      <c r="C13" s="48">
        <f>'SW Data'!C11</f>
        <v>0</v>
      </c>
      <c r="D13" s="49">
        <f t="shared" si="1"/>
        <v>17700</v>
      </c>
      <c r="E13" s="49">
        <f>0.4*'SW Data'!D11</f>
        <v>1986</v>
      </c>
      <c r="F13" s="49">
        <f>0.6*'SW Data'!G11+'SW Data'!J11</f>
        <v>2614.7999999999997</v>
      </c>
      <c r="G13" s="49">
        <f>'GW Data'!H10</f>
        <v>14023</v>
      </c>
      <c r="H13" s="49">
        <f>'GW Data'!H41</f>
        <v>17</v>
      </c>
      <c r="I13" s="50">
        <f>'GW Data'!H72+0.6*'SW Data'!D11</f>
        <v>4381</v>
      </c>
      <c r="J13" s="51">
        <f t="shared" si="2"/>
        <v>40721.800000000003</v>
      </c>
      <c r="K13" s="47">
        <f>'SW Data'!E11</f>
        <v>1060</v>
      </c>
      <c r="L13" s="48">
        <f>0.6*'SW Data'!H11</f>
        <v>0</v>
      </c>
      <c r="M13" s="49">
        <f>'GW Data'!C10</f>
        <v>242</v>
      </c>
      <c r="N13" s="49">
        <f>'GW Data'!C41+'SW Data'!L11</f>
        <v>100</v>
      </c>
      <c r="O13" s="50">
        <f>'GW Data'!C72</f>
        <v>507</v>
      </c>
      <c r="P13" s="51">
        <f t="shared" si="3"/>
        <v>1909</v>
      </c>
      <c r="Q13" s="47">
        <f>'SW Data'!F11</f>
        <v>905.35871999999995</v>
      </c>
      <c r="R13" s="48">
        <f>0.6*'SW Data'!I11+'SW Data'!K11</f>
        <v>597.6</v>
      </c>
      <c r="S13" s="49">
        <f>'GW Data'!R10+'GW Data'!T10</f>
        <v>12115</v>
      </c>
      <c r="T13" s="49">
        <f>'SW Data'!N11</f>
        <v>3375</v>
      </c>
      <c r="U13" s="49">
        <f>'GW Data'!R41+'GW Data'!T41+'SW Data'!M11</f>
        <v>5390</v>
      </c>
      <c r="V13" s="50">
        <f>'GW Data'!R72</f>
        <v>1347</v>
      </c>
      <c r="W13" s="52">
        <f t="shared" si="4"/>
        <v>23729.958720000002</v>
      </c>
      <c r="X13" s="53">
        <f>'Table 1'!J13*$X$7</f>
        <v>9121.6832000000013</v>
      </c>
      <c r="Y13" s="49">
        <f>'Table 1'!P13*$Y$7</f>
        <v>1498.5650000000001</v>
      </c>
      <c r="Z13" s="49">
        <f>'Table 1'!W13*$Z$7</f>
        <v>10536.10167168</v>
      </c>
      <c r="AA13" s="54">
        <f>'SW Data'!O11-'SW Data'!P11</f>
        <v>0</v>
      </c>
      <c r="AB13" s="51">
        <f t="shared" si="5"/>
        <v>21156.349871680002</v>
      </c>
      <c r="AC13" s="53">
        <f>'Table 1'!F13+'Table 1'!G13</f>
        <v>16637.8</v>
      </c>
      <c r="AD13" s="49">
        <f>'Table 1'!L13+'Table 1'!M13</f>
        <v>242</v>
      </c>
      <c r="AE13" s="49">
        <f>SUM('Table 1'!R13:T13)</f>
        <v>16087.6</v>
      </c>
      <c r="AF13" s="48">
        <f>'GW Data'!E10+'GW Data'!P10</f>
        <v>324</v>
      </c>
      <c r="AG13" s="49">
        <f>'GW Data'!G10</f>
        <v>37</v>
      </c>
      <c r="AH13" s="49">
        <f>'GW Data'!I10+'GW Data'!J10+'GW Data'!K10+'GW Data'!L10+'GW Data'!Y10</f>
        <v>132</v>
      </c>
      <c r="AI13" s="51">
        <f t="shared" si="6"/>
        <v>33460.400000000001</v>
      </c>
      <c r="AJ13" s="53">
        <f t="shared" si="7"/>
        <v>12304.050128319999</v>
      </c>
      <c r="AK13" s="49">
        <f>'SW Data'!C11</f>
        <v>0</v>
      </c>
      <c r="AL13" s="49">
        <f t="shared" si="8"/>
        <v>12304.050128319999</v>
      </c>
      <c r="AM13" s="55"/>
      <c r="AN13" s="45"/>
    </row>
    <row r="14" spans="1:40" x14ac:dyDescent="0.2">
      <c r="A14" s="46">
        <f t="shared" si="9"/>
        <v>2004</v>
      </c>
      <c r="B14" s="47">
        <f>'SW Data'!B12</f>
        <v>19759</v>
      </c>
      <c r="C14" s="48">
        <f>'SW Data'!C12</f>
        <v>0</v>
      </c>
      <c r="D14" s="49">
        <f t="shared" si="1"/>
        <v>19759</v>
      </c>
      <c r="E14" s="49">
        <f>0.4*'SW Data'!D12</f>
        <v>1492.8000000000002</v>
      </c>
      <c r="F14" s="49">
        <f>0.6*'SW Data'!G12+'SW Data'!J12</f>
        <v>3022.1633333333334</v>
      </c>
      <c r="G14" s="49">
        <f>'GW Data'!H11</f>
        <v>14373</v>
      </c>
      <c r="H14" s="49">
        <f>'GW Data'!H42</f>
        <v>16</v>
      </c>
      <c r="I14" s="50">
        <f>'GW Data'!H73+0.6*'SW Data'!D12</f>
        <v>3685.2</v>
      </c>
      <c r="J14" s="51">
        <f t="shared" si="2"/>
        <v>42348.16333333333</v>
      </c>
      <c r="K14" s="47">
        <f>'SW Data'!E12</f>
        <v>341</v>
      </c>
      <c r="L14" s="48">
        <f>0.6*'SW Data'!H12</f>
        <v>0</v>
      </c>
      <c r="M14" s="49">
        <f>'GW Data'!C11</f>
        <v>353</v>
      </c>
      <c r="N14" s="49">
        <f>'GW Data'!C42+'SW Data'!L12</f>
        <v>156.5</v>
      </c>
      <c r="O14" s="50">
        <f>'GW Data'!C73</f>
        <v>431</v>
      </c>
      <c r="P14" s="51">
        <f t="shared" si="3"/>
        <v>1281.5</v>
      </c>
      <c r="Q14" s="47">
        <f>'SW Data'!F12</f>
        <v>0</v>
      </c>
      <c r="R14" s="48">
        <f>0.6*'SW Data'!I12+'SW Data'!K12</f>
        <v>769.8</v>
      </c>
      <c r="S14" s="49">
        <f>'GW Data'!R11+'GW Data'!T11</f>
        <v>12874</v>
      </c>
      <c r="T14" s="49">
        <f>'SW Data'!N12</f>
        <v>3158.1</v>
      </c>
      <c r="U14" s="49">
        <f>'GW Data'!R42+'GW Data'!T42+'SW Data'!M12</f>
        <v>6090.5</v>
      </c>
      <c r="V14" s="50">
        <f>'GW Data'!R73</f>
        <v>1202</v>
      </c>
      <c r="W14" s="52">
        <f t="shared" si="4"/>
        <v>24094.399999999998</v>
      </c>
      <c r="X14" s="53">
        <f>'Table 1'!J14*$X$7</f>
        <v>9485.9885866666664</v>
      </c>
      <c r="Y14" s="49">
        <f>'Table 1'!P14*$Y$7</f>
        <v>1005.9775000000001</v>
      </c>
      <c r="Z14" s="49">
        <f>'Table 1'!W14*$Z$7</f>
        <v>10697.9136</v>
      </c>
      <c r="AA14" s="54">
        <f>'SW Data'!O12-'SW Data'!P12</f>
        <v>0</v>
      </c>
      <c r="AB14" s="51">
        <f t="shared" si="5"/>
        <v>21189.879686666667</v>
      </c>
      <c r="AC14" s="53">
        <f>'Table 1'!F14+'Table 1'!G14</f>
        <v>17395.163333333334</v>
      </c>
      <c r="AD14" s="49">
        <f>'Table 1'!L14+'Table 1'!M14</f>
        <v>353</v>
      </c>
      <c r="AE14" s="49">
        <f>SUM('Table 1'!R14:T14)</f>
        <v>16801.899999999998</v>
      </c>
      <c r="AF14" s="48">
        <f>'GW Data'!E11+'GW Data'!P11</f>
        <v>348</v>
      </c>
      <c r="AG14" s="49">
        <f>'GW Data'!G11</f>
        <v>39</v>
      </c>
      <c r="AH14" s="49">
        <f>'GW Data'!I11+'GW Data'!J11+'GW Data'!K11+'GW Data'!L11+'GW Data'!Y11</f>
        <v>-1269</v>
      </c>
      <c r="AI14" s="51">
        <f t="shared" si="6"/>
        <v>33668.063333333332</v>
      </c>
      <c r="AJ14" s="53">
        <f t="shared" si="7"/>
        <v>12478.183646666665</v>
      </c>
      <c r="AK14" s="49">
        <f>'SW Data'!C12</f>
        <v>0</v>
      </c>
      <c r="AL14" s="49">
        <f t="shared" si="8"/>
        <v>12478.183646666665</v>
      </c>
      <c r="AM14" s="52">
        <f t="shared" ref="AM14:AM35" si="10">AVERAGE(AL10:AL14)</f>
        <v>8550.0434129973328</v>
      </c>
      <c r="AN14" s="45"/>
    </row>
    <row r="15" spans="1:40" x14ac:dyDescent="0.2">
      <c r="A15" s="35">
        <f t="shared" si="9"/>
        <v>2005</v>
      </c>
      <c r="B15" s="36">
        <f>'SW Data'!B13</f>
        <v>21060</v>
      </c>
      <c r="C15" s="37">
        <f>'SW Data'!C13</f>
        <v>0</v>
      </c>
      <c r="D15" s="38">
        <f t="shared" si="1"/>
        <v>21060</v>
      </c>
      <c r="E15" s="38">
        <f>0.4*'SW Data'!D13</f>
        <v>1898</v>
      </c>
      <c r="F15" s="38">
        <f>0.6*'SW Data'!G13+'SW Data'!J13</f>
        <v>3170.7999999999997</v>
      </c>
      <c r="G15" s="38">
        <f>'GW Data'!H12</f>
        <v>14359</v>
      </c>
      <c r="H15" s="38">
        <f>'GW Data'!H43</f>
        <v>17</v>
      </c>
      <c r="I15" s="39">
        <f>'GW Data'!H74+0.6*'SW Data'!D13</f>
        <v>4290</v>
      </c>
      <c r="J15" s="40">
        <f t="shared" si="2"/>
        <v>44794.8</v>
      </c>
      <c r="K15" s="36">
        <f>'SW Data'!E13</f>
        <v>1151</v>
      </c>
      <c r="L15" s="37">
        <f>0.6*'SW Data'!H13</f>
        <v>0</v>
      </c>
      <c r="M15" s="38">
        <f>'GW Data'!C12</f>
        <v>811</v>
      </c>
      <c r="N15" s="38">
        <f>'GW Data'!C43+'SW Data'!L13</f>
        <v>162.5</v>
      </c>
      <c r="O15" s="39">
        <f>'GW Data'!C74</f>
        <v>250</v>
      </c>
      <c r="P15" s="40">
        <f t="shared" si="3"/>
        <v>2374.5</v>
      </c>
      <c r="Q15" s="36">
        <f>'SW Data'!F13</f>
        <v>0</v>
      </c>
      <c r="R15" s="37">
        <f>0.6*'SW Data'!I13+'SW Data'!K13</f>
        <v>274.8</v>
      </c>
      <c r="S15" s="38">
        <f>'GW Data'!R12+'GW Data'!T12</f>
        <v>14952</v>
      </c>
      <c r="T15" s="38">
        <f>'SW Data'!N13</f>
        <v>3429.5077083333299</v>
      </c>
      <c r="U15" s="38">
        <f>'GW Data'!R43+'GW Data'!T43+'SW Data'!M13</f>
        <v>7524.5</v>
      </c>
      <c r="V15" s="39">
        <f>'GW Data'!R74</f>
        <v>1372</v>
      </c>
      <c r="W15" s="41">
        <f t="shared" si="4"/>
        <v>27552.80770833333</v>
      </c>
      <c r="X15" s="42">
        <f>'Table 1'!J15*$X$7</f>
        <v>10034.0352</v>
      </c>
      <c r="Y15" s="38">
        <f>'Table 1'!P15*$Y$7</f>
        <v>1863.9825000000001</v>
      </c>
      <c r="Z15" s="38">
        <f>'Table 1'!W15*$Z$7</f>
        <v>12233.446622499998</v>
      </c>
      <c r="AA15" s="43">
        <f>'SW Data'!O13-'SW Data'!P13</f>
        <v>0</v>
      </c>
      <c r="AB15" s="40">
        <f t="shared" si="5"/>
        <v>24131.464322499996</v>
      </c>
      <c r="AC15" s="42">
        <f>'Table 1'!F15+'Table 1'!G15</f>
        <v>17529.8</v>
      </c>
      <c r="AD15" s="38">
        <f>'Table 1'!L15+'Table 1'!M15</f>
        <v>811</v>
      </c>
      <c r="AE15" s="38">
        <f>SUM('Table 1'!R15:T15)</f>
        <v>18656.30770833333</v>
      </c>
      <c r="AF15" s="37">
        <f>'GW Data'!E12+'GW Data'!P12</f>
        <v>367</v>
      </c>
      <c r="AG15" s="38">
        <f>'GW Data'!G12</f>
        <v>42</v>
      </c>
      <c r="AH15" s="38">
        <f>'GW Data'!I12+'GW Data'!J12+'GW Data'!K12+'GW Data'!L12+'GW Data'!Y12</f>
        <v>-1954</v>
      </c>
      <c r="AI15" s="40">
        <f t="shared" si="6"/>
        <v>35452.107708333329</v>
      </c>
      <c r="AJ15" s="42">
        <f t="shared" si="7"/>
        <v>11320.643385833333</v>
      </c>
      <c r="AK15" s="38">
        <f>'SW Data'!C13</f>
        <v>0</v>
      </c>
      <c r="AL15" s="38">
        <f t="shared" si="8"/>
        <v>11320.643385833333</v>
      </c>
      <c r="AM15" s="41">
        <f t="shared" si="10"/>
        <v>10070.355870163998</v>
      </c>
      <c r="AN15" s="45"/>
    </row>
    <row r="16" spans="1:40" x14ac:dyDescent="0.2">
      <c r="A16" s="46">
        <f t="shared" si="9"/>
        <v>2006</v>
      </c>
      <c r="B16" s="47">
        <f>'SW Data'!B14</f>
        <v>17608</v>
      </c>
      <c r="C16" s="48">
        <f>'SW Data'!C14</f>
        <v>0</v>
      </c>
      <c r="D16" s="49">
        <f t="shared" si="1"/>
        <v>17608</v>
      </c>
      <c r="E16" s="49">
        <f>0.4*'SW Data'!D14</f>
        <v>1767.2</v>
      </c>
      <c r="F16" s="49">
        <f>0.6*'SW Data'!G14+'SW Data'!J14</f>
        <v>3140</v>
      </c>
      <c r="G16" s="49">
        <f>'GW Data'!H13</f>
        <v>14301</v>
      </c>
      <c r="H16" s="49">
        <f>'GW Data'!H44</f>
        <v>12</v>
      </c>
      <c r="I16" s="50">
        <f>'GW Data'!H75+0.6*'SW Data'!D14</f>
        <v>4016.7999999999997</v>
      </c>
      <c r="J16" s="51">
        <f t="shared" si="2"/>
        <v>40845</v>
      </c>
      <c r="K16" s="47">
        <f>'SW Data'!E14</f>
        <v>404</v>
      </c>
      <c r="L16" s="48">
        <f>0.6*'SW Data'!H14</f>
        <v>0</v>
      </c>
      <c r="M16" s="49">
        <f>'GW Data'!C13</f>
        <v>1116</v>
      </c>
      <c r="N16" s="49">
        <f>'GW Data'!C44+'SW Data'!L14</f>
        <v>130.21</v>
      </c>
      <c r="O16" s="50">
        <f>'GW Data'!C75</f>
        <v>125</v>
      </c>
      <c r="P16" s="51">
        <f t="shared" si="3"/>
        <v>1775.21</v>
      </c>
      <c r="Q16" s="47">
        <f>'SW Data'!F14</f>
        <v>0</v>
      </c>
      <c r="R16" s="48">
        <f>0.6*'SW Data'!I14+'SW Data'!K14</f>
        <v>0</v>
      </c>
      <c r="S16" s="49">
        <f>'GW Data'!R13+'GW Data'!T13</f>
        <v>11757</v>
      </c>
      <c r="T16" s="49">
        <f>'SW Data'!N14</f>
        <v>3030.7950833333298</v>
      </c>
      <c r="U16" s="49">
        <f>'GW Data'!R44+'GW Data'!T44+'SW Data'!M14</f>
        <v>4722.8599999999997</v>
      </c>
      <c r="V16" s="50">
        <f>'GW Data'!R75</f>
        <v>1040</v>
      </c>
      <c r="W16" s="52">
        <f t="shared" si="4"/>
        <v>20550.655083333331</v>
      </c>
      <c r="X16" s="53">
        <f>'Table 1'!J16*$X$7</f>
        <v>9149.2800000000007</v>
      </c>
      <c r="Y16" s="49">
        <f>'Table 1'!P16*$Y$7</f>
        <v>1393.5398500000001</v>
      </c>
      <c r="Z16" s="49">
        <f>'Table 1'!W16*$Z$7</f>
        <v>9124.4908569999989</v>
      </c>
      <c r="AA16" s="54">
        <f>'SW Data'!O14-'SW Data'!P14</f>
        <v>0</v>
      </c>
      <c r="AB16" s="51">
        <f t="shared" si="5"/>
        <v>19667.310706999997</v>
      </c>
      <c r="AC16" s="53">
        <f>'Table 1'!F16+'Table 1'!G16</f>
        <v>17441</v>
      </c>
      <c r="AD16" s="49">
        <f>'Table 1'!L16+'Table 1'!M16</f>
        <v>1116</v>
      </c>
      <c r="AE16" s="49">
        <f>SUM('Table 1'!R16:T16)</f>
        <v>14787.795083333331</v>
      </c>
      <c r="AF16" s="48">
        <f>'GW Data'!E13+'GW Data'!P13</f>
        <v>383</v>
      </c>
      <c r="AG16" s="49">
        <f>'GW Data'!G13</f>
        <v>43</v>
      </c>
      <c r="AH16" s="49">
        <f>'GW Data'!I13+'GW Data'!J13+'GW Data'!K13+'GW Data'!L13+'GW Data'!Y13</f>
        <v>-3009</v>
      </c>
      <c r="AI16" s="51">
        <f t="shared" si="6"/>
        <v>30761.795083333331</v>
      </c>
      <c r="AJ16" s="53">
        <f t="shared" si="7"/>
        <v>11094.484376333334</v>
      </c>
      <c r="AK16" s="49">
        <f>'SW Data'!C14</f>
        <v>0</v>
      </c>
      <c r="AL16" s="49">
        <f t="shared" si="8"/>
        <v>11094.484376333334</v>
      </c>
      <c r="AM16" s="52">
        <f t="shared" si="10"/>
        <v>11242.964325430665</v>
      </c>
      <c r="AN16" s="45"/>
    </row>
    <row r="17" spans="1:40" x14ac:dyDescent="0.2">
      <c r="A17" s="46">
        <f t="shared" si="9"/>
        <v>2007</v>
      </c>
      <c r="B17" s="47">
        <f>'SW Data'!B15</f>
        <v>20333.15728743</v>
      </c>
      <c r="C17" s="48">
        <f>'SW Data'!C15</f>
        <v>0</v>
      </c>
      <c r="D17" s="49">
        <f t="shared" si="1"/>
        <v>20333.15728743</v>
      </c>
      <c r="E17" s="49">
        <f>0.4*'SW Data'!D15</f>
        <v>1808.8000000000002</v>
      </c>
      <c r="F17" s="49">
        <f>0.6*'SW Data'!G15+'SW Data'!J15</f>
        <v>3014.34375</v>
      </c>
      <c r="G17" s="49">
        <f>'GW Data'!H14</f>
        <v>14790</v>
      </c>
      <c r="H17" s="49">
        <f>'GW Data'!H45</f>
        <v>0</v>
      </c>
      <c r="I17" s="50">
        <f>'GW Data'!H76+0.6*'SW Data'!D15</f>
        <v>3612.2</v>
      </c>
      <c r="J17" s="51">
        <f t="shared" si="2"/>
        <v>43558.501037429996</v>
      </c>
      <c r="K17" s="47">
        <f>'SW Data'!E15</f>
        <v>1307.9206780510001</v>
      </c>
      <c r="L17" s="48">
        <f>0.6*'SW Data'!H15</f>
        <v>0</v>
      </c>
      <c r="M17" s="49">
        <f>'GW Data'!C14</f>
        <v>1143</v>
      </c>
      <c r="N17" s="49">
        <f>'GW Data'!C45+'SW Data'!L15</f>
        <v>116.8358629166667</v>
      </c>
      <c r="O17" s="50">
        <f>'GW Data'!C76</f>
        <v>112</v>
      </c>
      <c r="P17" s="51">
        <f t="shared" si="3"/>
        <v>2679.7565409676672</v>
      </c>
      <c r="Q17" s="47">
        <f>'SW Data'!F15</f>
        <v>673.76529795900001</v>
      </c>
      <c r="R17" s="48">
        <f>0.6*'SW Data'!I15+'SW Data'!K15</f>
        <v>266.39999999999998</v>
      </c>
      <c r="S17" s="49">
        <f>'GW Data'!R14+'GW Data'!T14</f>
        <v>12511</v>
      </c>
      <c r="T17" s="49">
        <f>'SW Data'!N15</f>
        <v>2428</v>
      </c>
      <c r="U17" s="49">
        <f>'GW Data'!R45+'GW Data'!T45+'SW Data'!M15</f>
        <v>5670.4490558333327</v>
      </c>
      <c r="V17" s="50">
        <f>'GW Data'!R76</f>
        <v>1055</v>
      </c>
      <c r="W17" s="52">
        <f t="shared" si="4"/>
        <v>22604.614353792334</v>
      </c>
      <c r="X17" s="53">
        <f>'Table 1'!J17*$X$7</f>
        <v>9757.1042323843194</v>
      </c>
      <c r="Y17" s="49">
        <f>'Table 1'!P17*$Y$7</f>
        <v>2103.608884659619</v>
      </c>
      <c r="Z17" s="49">
        <f>'Table 1'!W17*$Z$7</f>
        <v>10036.448773083797</v>
      </c>
      <c r="AA17" s="54">
        <f>'SW Data'!O15-'SW Data'!P15</f>
        <v>1576</v>
      </c>
      <c r="AB17" s="51">
        <f t="shared" si="5"/>
        <v>23473.161890127736</v>
      </c>
      <c r="AC17" s="53">
        <f>'Table 1'!F17+'Table 1'!G17</f>
        <v>17804.34375</v>
      </c>
      <c r="AD17" s="49">
        <f>'Table 1'!L17+'Table 1'!M17</f>
        <v>1143</v>
      </c>
      <c r="AE17" s="49">
        <f>SUM('Table 1'!R17:T17)</f>
        <v>15205.4</v>
      </c>
      <c r="AF17" s="48">
        <f>'GW Data'!E14+'GW Data'!P14</f>
        <v>406</v>
      </c>
      <c r="AG17" s="49">
        <f>'GW Data'!G14</f>
        <v>55</v>
      </c>
      <c r="AH17" s="49">
        <f>'GW Data'!I14+'GW Data'!J14+'GW Data'!K14+'GW Data'!L14+'GW Data'!Y14</f>
        <v>-2062</v>
      </c>
      <c r="AI17" s="51">
        <f t="shared" si="6"/>
        <v>32551.743750000001</v>
      </c>
      <c r="AJ17" s="53">
        <f t="shared" si="7"/>
        <v>9078.5818598722653</v>
      </c>
      <c r="AK17" s="49">
        <f>'SW Data'!C15</f>
        <v>0</v>
      </c>
      <c r="AL17" s="49">
        <f t="shared" si="8"/>
        <v>9078.5818598722653</v>
      </c>
      <c r="AM17" s="52">
        <f t="shared" si="10"/>
        <v>11255.188679405119</v>
      </c>
      <c r="AN17" s="45"/>
    </row>
    <row r="18" spans="1:40" x14ac:dyDescent="0.2">
      <c r="A18" s="46">
        <f t="shared" si="9"/>
        <v>2008</v>
      </c>
      <c r="B18" s="47">
        <f>'SW Data'!B16</f>
        <v>21637.686229899999</v>
      </c>
      <c r="C18" s="48">
        <f>'SW Data'!C16</f>
        <v>0</v>
      </c>
      <c r="D18" s="49">
        <f t="shared" si="1"/>
        <v>21637.686229899999</v>
      </c>
      <c r="E18" s="49">
        <f>0.4*'SW Data'!D16</f>
        <v>1998</v>
      </c>
      <c r="F18" s="49">
        <f>0.6*'SW Data'!G16+'SW Data'!J16</f>
        <v>670.59895833333337</v>
      </c>
      <c r="G18" s="49">
        <f>'GW Data'!H15</f>
        <v>15004</v>
      </c>
      <c r="H18" s="49">
        <f>'GW Data'!H46</f>
        <v>0</v>
      </c>
      <c r="I18" s="50">
        <f>'GW Data'!H77+0.6*'SW Data'!D16</f>
        <v>3925</v>
      </c>
      <c r="J18" s="51">
        <f t="shared" si="2"/>
        <v>43235.285188233334</v>
      </c>
      <c r="K18" s="47">
        <f>'SW Data'!E16</f>
        <v>1567.4777061970001</v>
      </c>
      <c r="L18" s="48">
        <f>0.6*'SW Data'!H16</f>
        <v>0</v>
      </c>
      <c r="M18" s="49">
        <f>'GW Data'!C15</f>
        <v>1536</v>
      </c>
      <c r="N18" s="49">
        <f>'GW Data'!C46+'SW Data'!L16</f>
        <v>105.8067848114583</v>
      </c>
      <c r="O18" s="50">
        <f>'GW Data'!C77</f>
        <v>124</v>
      </c>
      <c r="P18" s="51">
        <f t="shared" si="3"/>
        <v>3333.2844910084582</v>
      </c>
      <c r="Q18" s="47">
        <f>'SW Data'!F16</f>
        <v>1397.3355552390001</v>
      </c>
      <c r="R18" s="48">
        <f>0.6*'SW Data'!I16+'SW Data'!K16</f>
        <v>52.199999999999996</v>
      </c>
      <c r="S18" s="49">
        <f>'GW Data'!R15+'GW Data'!T15</f>
        <v>14707</v>
      </c>
      <c r="T18" s="49">
        <f>'SW Data'!N16</f>
        <v>1765.94523841305</v>
      </c>
      <c r="U18" s="49">
        <f>'GW Data'!R46+'GW Data'!T46+'SW Data'!M16</f>
        <v>5932.8102269062501</v>
      </c>
      <c r="V18" s="50">
        <f>'GW Data'!R77</f>
        <v>1021</v>
      </c>
      <c r="W18" s="52">
        <f t="shared" si="4"/>
        <v>24876.291020558299</v>
      </c>
      <c r="X18" s="53">
        <f>'Table 1'!J18*$X$7</f>
        <v>9684.7038821642673</v>
      </c>
      <c r="Y18" s="49">
        <f>'Table 1'!P18*$Y$7</f>
        <v>2616.6283254416398</v>
      </c>
      <c r="Z18" s="49">
        <f>'Table 1'!W18*$Z$7</f>
        <v>11045.073213127886</v>
      </c>
      <c r="AA18" s="54">
        <f>'SW Data'!O16-'SW Data'!P16</f>
        <v>3080</v>
      </c>
      <c r="AB18" s="51">
        <f t="shared" si="5"/>
        <v>26426.40542073379</v>
      </c>
      <c r="AC18" s="53">
        <f>'Table 1'!F18+'Table 1'!G18</f>
        <v>15674.598958333334</v>
      </c>
      <c r="AD18" s="49">
        <f>'Table 1'!L18+'Table 1'!M18</f>
        <v>1536</v>
      </c>
      <c r="AE18" s="49">
        <f>SUM('Table 1'!R18:T18)</f>
        <v>16525.14523841305</v>
      </c>
      <c r="AF18" s="48">
        <f>'GW Data'!E15+'GW Data'!P15</f>
        <v>429</v>
      </c>
      <c r="AG18" s="49">
        <f>'GW Data'!G15</f>
        <v>370</v>
      </c>
      <c r="AH18" s="49">
        <f>'GW Data'!I15+'GW Data'!J15+'GW Data'!K15+'GW Data'!L15+'GW Data'!Y15</f>
        <v>-2487</v>
      </c>
      <c r="AI18" s="51">
        <f t="shared" si="6"/>
        <v>32047.744196746382</v>
      </c>
      <c r="AJ18" s="53">
        <f t="shared" si="7"/>
        <v>5621.3387760125916</v>
      </c>
      <c r="AK18" s="49">
        <f>'SW Data'!C16</f>
        <v>0</v>
      </c>
      <c r="AL18" s="49">
        <f t="shared" si="8"/>
        <v>5621.3387760125916</v>
      </c>
      <c r="AM18" s="52">
        <f t="shared" si="10"/>
        <v>9918.6464089436377</v>
      </c>
      <c r="AN18" s="45"/>
    </row>
    <row r="19" spans="1:40" x14ac:dyDescent="0.2">
      <c r="A19" s="46">
        <f t="shared" si="9"/>
        <v>2009</v>
      </c>
      <c r="B19" s="47">
        <f>'SW Data'!B17</f>
        <v>24405.025108620001</v>
      </c>
      <c r="C19" s="48">
        <f>'SW Data'!C17</f>
        <v>0</v>
      </c>
      <c r="D19" s="49">
        <f t="shared" si="1"/>
        <v>24405.025108620001</v>
      </c>
      <c r="E19" s="49">
        <f>0.4*'SW Data'!D17</f>
        <v>1677.0883999999999</v>
      </c>
      <c r="F19" s="49">
        <f>0.6*'SW Data'!G17+'SW Data'!J17</f>
        <v>264.79374999999999</v>
      </c>
      <c r="G19" s="49">
        <f>'GW Data'!H16</f>
        <v>15783</v>
      </c>
      <c r="H19" s="49">
        <f>'GW Data'!H47</f>
        <v>0</v>
      </c>
      <c r="I19" s="50">
        <f>'GW Data'!H78+0.6*'SW Data'!D17</f>
        <v>3467.6325999999995</v>
      </c>
      <c r="J19" s="51">
        <f t="shared" si="2"/>
        <v>45597.539858620003</v>
      </c>
      <c r="K19" s="47">
        <f>'SW Data'!E17</f>
        <v>779.36529932300004</v>
      </c>
      <c r="L19" s="48">
        <f>0.6*'SW Data'!H17</f>
        <v>0</v>
      </c>
      <c r="M19" s="49">
        <f>'GW Data'!C16</f>
        <v>4011</v>
      </c>
      <c r="N19" s="49">
        <f>'GW Data'!C47+'SW Data'!L17</f>
        <v>162.39380820791666</v>
      </c>
      <c r="O19" s="50">
        <f>'GW Data'!C78</f>
        <v>153</v>
      </c>
      <c r="P19" s="51">
        <f t="shared" si="3"/>
        <v>5105.7591075309165</v>
      </c>
      <c r="Q19" s="47">
        <f>'SW Data'!F17</f>
        <v>8406.6844061070005</v>
      </c>
      <c r="R19" s="48">
        <f>0.6*'SW Data'!I17+'SW Data'!K17</f>
        <v>101.39999999999999</v>
      </c>
      <c r="S19" s="49">
        <f>'GW Data'!R16+'GW Data'!T16</f>
        <v>14976</v>
      </c>
      <c r="T19" s="49">
        <f>'SW Data'!N17</f>
        <v>1019.59584041219</v>
      </c>
      <c r="U19" s="49">
        <f>'GW Data'!R47+'GW Data'!T47+'SW Data'!M17</f>
        <v>7855.6962822625001</v>
      </c>
      <c r="V19" s="50">
        <f>'GW Data'!R78</f>
        <v>1302</v>
      </c>
      <c r="W19" s="52">
        <f t="shared" si="4"/>
        <v>33661.376528781693</v>
      </c>
      <c r="X19" s="53">
        <f>'Table 1'!J19*$X$7</f>
        <v>10213.848928330881</v>
      </c>
      <c r="Y19" s="49">
        <f>'Table 1'!P19*$Y$7</f>
        <v>4008.0208994117697</v>
      </c>
      <c r="Z19" s="49">
        <f>'Table 1'!W19*$Z$7</f>
        <v>14945.651178779071</v>
      </c>
      <c r="AA19" s="54">
        <f>'SW Data'!O17-'SW Data'!P17</f>
        <v>3100</v>
      </c>
      <c r="AB19" s="51">
        <f t="shared" si="5"/>
        <v>32267.521006521722</v>
      </c>
      <c r="AC19" s="53">
        <f>'Table 1'!F19+'Table 1'!G19</f>
        <v>16047.793750000001</v>
      </c>
      <c r="AD19" s="49">
        <f>'Table 1'!L19+'Table 1'!M19</f>
        <v>4011</v>
      </c>
      <c r="AE19" s="49">
        <f>SUM('Table 1'!R19:T19)</f>
        <v>16096.99584041219</v>
      </c>
      <c r="AF19" s="48">
        <f>'GW Data'!E16+'GW Data'!P16</f>
        <v>451</v>
      </c>
      <c r="AG19" s="49">
        <f>'GW Data'!G16</f>
        <v>2917</v>
      </c>
      <c r="AH19" s="49">
        <f>'GW Data'!I16+'GW Data'!J16+'GW Data'!K16+'GW Data'!L16+'GW Data'!Y16</f>
        <v>-1549</v>
      </c>
      <c r="AI19" s="51">
        <f t="shared" si="6"/>
        <v>37974.789590412191</v>
      </c>
      <c r="AJ19" s="53">
        <f t="shared" si="7"/>
        <v>5707.268583890469</v>
      </c>
      <c r="AK19" s="49">
        <f>'SW Data'!C17</f>
        <v>0</v>
      </c>
      <c r="AL19" s="49">
        <f t="shared" si="8"/>
        <v>5707.268583890469</v>
      </c>
      <c r="AM19" s="52">
        <f t="shared" si="10"/>
        <v>8564.4633963884007</v>
      </c>
      <c r="AN19" s="45"/>
    </row>
    <row r="20" spans="1:40" x14ac:dyDescent="0.2">
      <c r="A20" s="56">
        <f t="shared" si="9"/>
        <v>2010</v>
      </c>
      <c r="B20" s="36">
        <f>'SW Data'!B18</f>
        <v>20417.653156290002</v>
      </c>
      <c r="C20" s="37">
        <f>'SW Data'!C18</f>
        <v>0</v>
      </c>
      <c r="D20" s="38">
        <f t="shared" si="1"/>
        <v>20417.653156290002</v>
      </c>
      <c r="E20" s="38">
        <f>0.4*'SW Data'!D18</f>
        <v>2016.2672</v>
      </c>
      <c r="F20" s="38">
        <f>0.6*'SW Data'!G18+'SW Data'!J18</f>
        <v>325.18020833333327</v>
      </c>
      <c r="G20" s="38">
        <f>'GW Data'!H17</f>
        <v>15479</v>
      </c>
      <c r="H20" s="38">
        <f>'GW Data'!H48</f>
        <v>0</v>
      </c>
      <c r="I20" s="39">
        <f>'GW Data'!H79+0.6*'SW Data'!D18</f>
        <v>3999.4007999999999</v>
      </c>
      <c r="J20" s="40">
        <f t="shared" si="2"/>
        <v>42237.501364623342</v>
      </c>
      <c r="K20" s="36">
        <f>'SW Data'!E18</f>
        <v>2357.771931281</v>
      </c>
      <c r="L20" s="37">
        <f>0.6*'SW Data'!H18</f>
        <v>48.6</v>
      </c>
      <c r="M20" s="38">
        <f>'GW Data'!C17</f>
        <v>1446</v>
      </c>
      <c r="N20" s="38">
        <f>'GW Data'!C48+'SW Data'!L18</f>
        <v>109.25343779875</v>
      </c>
      <c r="O20" s="39">
        <f>'GW Data'!C79</f>
        <v>73</v>
      </c>
      <c r="P20" s="40">
        <f t="shared" si="3"/>
        <v>4034.6253690797498</v>
      </c>
      <c r="Q20" s="36">
        <f>'SW Data'!F18</f>
        <v>12755.623305256</v>
      </c>
      <c r="R20" s="37">
        <f>0.6*'SW Data'!I18+'SW Data'!K18</f>
        <v>918.66666666666697</v>
      </c>
      <c r="S20" s="38">
        <f>'GW Data'!R17+'GW Data'!T17</f>
        <v>11938</v>
      </c>
      <c r="T20" s="38">
        <f>'SW Data'!N18</f>
        <v>1920.5536463261601</v>
      </c>
      <c r="U20" s="38">
        <f>'GW Data'!R48+'GW Data'!T48+'SW Data'!M18</f>
        <v>3016.4682815374999</v>
      </c>
      <c r="V20" s="39">
        <f>'GW Data'!R79</f>
        <v>625</v>
      </c>
      <c r="W20" s="41">
        <f t="shared" si="4"/>
        <v>31174.311899786328</v>
      </c>
      <c r="X20" s="42">
        <f>'Table 1'!J20*$X$7</f>
        <v>9461.2003056756294</v>
      </c>
      <c r="Y20" s="38">
        <f>'Table 1'!P20*$Y$7</f>
        <v>3167.1809147276035</v>
      </c>
      <c r="Z20" s="38">
        <f>'Table 1'!W20*$Z$7</f>
        <v>13841.39448350513</v>
      </c>
      <c r="AA20" s="43">
        <f>'SW Data'!O18-'SW Data'!P18</f>
        <v>2890</v>
      </c>
      <c r="AB20" s="40">
        <f t="shared" si="5"/>
        <v>29359.775703908363</v>
      </c>
      <c r="AC20" s="42">
        <f>'Table 1'!F20+'Table 1'!G20</f>
        <v>15804.180208333333</v>
      </c>
      <c r="AD20" s="38">
        <f>'Table 1'!L20+'Table 1'!M20</f>
        <v>1494.6</v>
      </c>
      <c r="AE20" s="38">
        <f>SUM('Table 1'!R20:T20)</f>
        <v>14777.220312992828</v>
      </c>
      <c r="AF20" s="37">
        <f>'GW Data'!E17+'GW Data'!P17</f>
        <v>472</v>
      </c>
      <c r="AG20" s="38">
        <f>'GW Data'!G17</f>
        <v>3030</v>
      </c>
      <c r="AH20" s="38">
        <f>'GW Data'!I17+'GW Data'!J17+'GW Data'!K17+'GW Data'!L17+'GW Data'!Y17</f>
        <v>-2698</v>
      </c>
      <c r="AI20" s="40">
        <f t="shared" si="6"/>
        <v>32880.000521326161</v>
      </c>
      <c r="AJ20" s="42">
        <f t="shared" si="7"/>
        <v>3520.2248174177985</v>
      </c>
      <c r="AK20" s="38">
        <f>'SW Data'!C18</f>
        <v>0</v>
      </c>
      <c r="AL20" s="38">
        <f t="shared" si="8"/>
        <v>3520.2248174177985</v>
      </c>
      <c r="AM20" s="41">
        <f t="shared" si="10"/>
        <v>7004.379682705292</v>
      </c>
      <c r="AN20" s="45"/>
    </row>
    <row r="21" spans="1:40" x14ac:dyDescent="0.2">
      <c r="A21" s="57">
        <f t="shared" si="9"/>
        <v>2011</v>
      </c>
      <c r="B21" s="47">
        <f>'SW Data'!B19</f>
        <v>19722</v>
      </c>
      <c r="C21" s="48">
        <f>'SW Data'!C19</f>
        <v>0</v>
      </c>
      <c r="D21" s="49">
        <f t="shared" si="1"/>
        <v>19722</v>
      </c>
      <c r="E21" s="49">
        <f>0.4*'SW Data'!D19</f>
        <v>1930.4</v>
      </c>
      <c r="F21" s="49">
        <f>0.6*'SW Data'!G19+'SW Data'!J19</f>
        <v>354</v>
      </c>
      <c r="G21" s="49">
        <f>'GW Data'!H18</f>
        <v>15689</v>
      </c>
      <c r="H21" s="49">
        <f>'GW Data'!H49</f>
        <v>0</v>
      </c>
      <c r="I21" s="50">
        <f>'GW Data'!H80+0.6*'SW Data'!D19</f>
        <v>3898.6</v>
      </c>
      <c r="J21" s="51">
        <f t="shared" si="2"/>
        <v>41594</v>
      </c>
      <c r="K21" s="47">
        <f>'SW Data'!E19</f>
        <v>1074</v>
      </c>
      <c r="L21" s="48">
        <f>0.6*'SW Data'!H19</f>
        <v>33</v>
      </c>
      <c r="M21" s="49">
        <f>'GW Data'!C18</f>
        <v>1830</v>
      </c>
      <c r="N21" s="49">
        <f>'GW Data'!C49+'SW Data'!L19</f>
        <v>169.65</v>
      </c>
      <c r="O21" s="50">
        <f>'GW Data'!C80</f>
        <v>93</v>
      </c>
      <c r="P21" s="51">
        <f t="shared" si="3"/>
        <v>3199.65</v>
      </c>
      <c r="Q21" s="47">
        <f>'SW Data'!F19</f>
        <v>9916</v>
      </c>
      <c r="R21" s="48">
        <f>0.6*'SW Data'!I19+'SW Data'!K19</f>
        <v>177.4</v>
      </c>
      <c r="S21" s="49">
        <f>'GW Data'!R18+'GW Data'!T18</f>
        <v>13092</v>
      </c>
      <c r="T21" s="49">
        <f>'SW Data'!N19</f>
        <v>1965</v>
      </c>
      <c r="U21" s="49">
        <f>'GW Data'!R49+'GW Data'!T49+'SW Data'!M19</f>
        <v>6164.46</v>
      </c>
      <c r="V21" s="50">
        <f>'GW Data'!R80</f>
        <v>941</v>
      </c>
      <c r="W21" s="52">
        <f t="shared" si="4"/>
        <v>32255.86</v>
      </c>
      <c r="X21" s="53">
        <f>'Table 1'!J21*$X$7</f>
        <v>9317.0560000000005</v>
      </c>
      <c r="Y21" s="49">
        <f>'Table 1'!P21*$Y$7</f>
        <v>2511.72525</v>
      </c>
      <c r="Z21" s="49">
        <f>'Table 1'!W21*$Z$7</f>
        <v>14321.601840000001</v>
      </c>
      <c r="AA21" s="54">
        <f>'SW Data'!O19-'SW Data'!P19</f>
        <v>2580</v>
      </c>
      <c r="AB21" s="51">
        <f t="shared" si="5"/>
        <v>28730.383090000003</v>
      </c>
      <c r="AC21" s="53">
        <f>'Table 1'!F21+'Table 1'!G21</f>
        <v>16043</v>
      </c>
      <c r="AD21" s="49">
        <f>'Table 1'!L21+'Table 1'!M21</f>
        <v>1863</v>
      </c>
      <c r="AE21" s="49">
        <f>SUM('Table 1'!R21:T21)</f>
        <v>15234.4</v>
      </c>
      <c r="AF21" s="48">
        <f>'GW Data'!E18+'GW Data'!P18</f>
        <v>492</v>
      </c>
      <c r="AG21" s="49">
        <f>'GW Data'!G18</f>
        <v>2554</v>
      </c>
      <c r="AH21" s="49">
        <f>'GW Data'!I18+'GW Data'!J18+'GW Data'!K18+'GW Data'!L18+'GW Data'!Y18</f>
        <v>-2305</v>
      </c>
      <c r="AI21" s="51">
        <f t="shared" si="6"/>
        <v>33881.4</v>
      </c>
      <c r="AJ21" s="53">
        <f t="shared" si="7"/>
        <v>5151.0169099999985</v>
      </c>
      <c r="AK21" s="49">
        <f>'SW Data'!C19</f>
        <v>0</v>
      </c>
      <c r="AL21" s="49">
        <f t="shared" si="8"/>
        <v>5151.0169099999985</v>
      </c>
      <c r="AM21" s="52">
        <f t="shared" si="10"/>
        <v>5815.6861894386248</v>
      </c>
      <c r="AN21" s="45"/>
    </row>
    <row r="22" spans="1:40" x14ac:dyDescent="0.2">
      <c r="A22" s="57">
        <f t="shared" si="9"/>
        <v>2012</v>
      </c>
      <c r="B22" s="47">
        <f>'SW Data'!B20</f>
        <v>14376</v>
      </c>
      <c r="C22" s="48">
        <f>'SW Data'!C20</f>
        <v>0</v>
      </c>
      <c r="D22" s="49">
        <f t="shared" si="1"/>
        <v>14376</v>
      </c>
      <c r="E22" s="49">
        <f>0.4*'SW Data'!D20</f>
        <v>2451.6</v>
      </c>
      <c r="F22" s="49">
        <f>0.6*'SW Data'!G20+'SW Data'!J20</f>
        <v>582.6</v>
      </c>
      <c r="G22" s="49">
        <f>'GW Data'!H19</f>
        <v>15309</v>
      </c>
      <c r="H22" s="49">
        <f>'GW Data'!H50</f>
        <v>0</v>
      </c>
      <c r="I22" s="50">
        <f>'GW Data'!H81+0.6*'SW Data'!D20</f>
        <v>4698.3999999999996</v>
      </c>
      <c r="J22" s="51">
        <f t="shared" si="2"/>
        <v>37417.599999999999</v>
      </c>
      <c r="K22" s="47">
        <f>'SW Data'!E20</f>
        <v>494</v>
      </c>
      <c r="L22" s="48">
        <f>0.6*'SW Data'!H20</f>
        <v>63</v>
      </c>
      <c r="M22" s="49">
        <f>'GW Data'!C19</f>
        <v>1558</v>
      </c>
      <c r="N22" s="49">
        <f>'GW Data'!C50+'SW Data'!L20</f>
        <v>116</v>
      </c>
      <c r="O22" s="50">
        <f>'GW Data'!C81</f>
        <v>78</v>
      </c>
      <c r="P22" s="51">
        <f t="shared" si="3"/>
        <v>2309</v>
      </c>
      <c r="Q22" s="47">
        <f>'SW Data'!F20</f>
        <v>6441</v>
      </c>
      <c r="R22" s="48">
        <f>0.6*'SW Data'!I20+'SW Data'!K20</f>
        <v>107</v>
      </c>
      <c r="S22" s="49">
        <f>'GW Data'!R19+'GW Data'!T19</f>
        <v>9321</v>
      </c>
      <c r="T22" s="49">
        <f>'SW Data'!N20</f>
        <v>67</v>
      </c>
      <c r="U22" s="49">
        <f>'GW Data'!R50+'GW Data'!T50+'SW Data'!M20</f>
        <v>2568</v>
      </c>
      <c r="V22" s="50">
        <f>'GW Data'!R81</f>
        <v>810</v>
      </c>
      <c r="W22" s="52">
        <f t="shared" si="4"/>
        <v>19314</v>
      </c>
      <c r="X22" s="53">
        <f>'Table 1'!J22*$X$7</f>
        <v>8381.5424000000003</v>
      </c>
      <c r="Y22" s="49">
        <f>'Table 1'!P22*$Y$7</f>
        <v>1812.5650000000001</v>
      </c>
      <c r="Z22" s="49">
        <f>'Table 1'!W22*$Z$7</f>
        <v>8575.4159999999993</v>
      </c>
      <c r="AA22" s="54">
        <f>'SW Data'!O20-'SW Data'!P20</f>
        <v>1860</v>
      </c>
      <c r="AB22" s="51">
        <f t="shared" si="5"/>
        <v>20629.523399999998</v>
      </c>
      <c r="AC22" s="53">
        <f>'Table 1'!F22+'Table 1'!G22</f>
        <v>15891.6</v>
      </c>
      <c r="AD22" s="49">
        <f>'Table 1'!L22+'Table 1'!M22</f>
        <v>1621</v>
      </c>
      <c r="AE22" s="49">
        <f>SUM('Table 1'!R22:T22)</f>
        <v>9495</v>
      </c>
      <c r="AF22" s="48">
        <f>'GW Data'!E19+'GW Data'!P19</f>
        <v>513</v>
      </c>
      <c r="AG22" s="49">
        <f>'GW Data'!G19</f>
        <v>1485</v>
      </c>
      <c r="AH22" s="49">
        <f>'GW Data'!I19+'GW Data'!J19+'GW Data'!K19+'GW Data'!L19+'GW Data'!Y19</f>
        <v>-6712</v>
      </c>
      <c r="AI22" s="51">
        <f t="shared" si="6"/>
        <v>22293.599999999999</v>
      </c>
      <c r="AJ22" s="53">
        <f t="shared" si="7"/>
        <v>1664.0766000000003</v>
      </c>
      <c r="AK22" s="49">
        <f>'SW Data'!C20</f>
        <v>0</v>
      </c>
      <c r="AL22" s="49">
        <f t="shared" si="8"/>
        <v>1664.0766000000003</v>
      </c>
      <c r="AM22" s="52">
        <f t="shared" si="10"/>
        <v>4332.7851374641714</v>
      </c>
      <c r="AN22" s="45"/>
    </row>
    <row r="23" spans="1:40" x14ac:dyDescent="0.2">
      <c r="A23" s="57">
        <f t="shared" si="9"/>
        <v>2013</v>
      </c>
      <c r="B23" s="47">
        <f>'SW Data'!B21</f>
        <v>18433.190320739999</v>
      </c>
      <c r="C23" s="48">
        <f>'SW Data'!C21</f>
        <v>0</v>
      </c>
      <c r="D23" s="49">
        <f t="shared" si="1"/>
        <v>18433.190320739999</v>
      </c>
      <c r="E23" s="49">
        <f>0.4*'SW Data'!D21</f>
        <v>1535.6000000000001</v>
      </c>
      <c r="F23" s="49">
        <f>0.6*'SW Data'!G21+'SW Data'!J21</f>
        <v>376.8</v>
      </c>
      <c r="G23" s="49">
        <f>'GW Data'!H20</f>
        <v>15649</v>
      </c>
      <c r="H23" s="49">
        <f>'GW Data'!H51</f>
        <v>0</v>
      </c>
      <c r="I23" s="50">
        <f>'GW Data'!H82+0.6*'SW Data'!D21</f>
        <v>3362.4</v>
      </c>
      <c r="J23" s="51">
        <f t="shared" si="2"/>
        <v>39356.990320739998</v>
      </c>
      <c r="K23" s="47">
        <f>'SW Data'!E21</f>
        <v>91.180166467000006</v>
      </c>
      <c r="L23" s="48">
        <f>0.6*'SW Data'!H21</f>
        <v>45</v>
      </c>
      <c r="M23" s="49">
        <f>'GW Data'!C20</f>
        <v>458</v>
      </c>
      <c r="N23" s="49">
        <f>'GW Data'!C51+'SW Data'!L21</f>
        <v>214</v>
      </c>
      <c r="O23" s="50">
        <f>'GW Data'!C82</f>
        <v>126</v>
      </c>
      <c r="P23" s="51">
        <f t="shared" si="3"/>
        <v>934.18016646699994</v>
      </c>
      <c r="Q23" s="47">
        <f>'SW Data'!F21</f>
        <v>0</v>
      </c>
      <c r="R23" s="48">
        <f>0.6*'SW Data'!I21+'SW Data'!K21</f>
        <v>52</v>
      </c>
      <c r="S23" s="49">
        <f>'GW Data'!R20+'GW Data'!T20</f>
        <v>12321</v>
      </c>
      <c r="T23" s="49">
        <f>'SW Data'!N21</f>
        <v>0</v>
      </c>
      <c r="U23" s="49">
        <f>'GW Data'!R51+'GW Data'!T51+'SW Data'!M21</f>
        <v>5190.2234486187499</v>
      </c>
      <c r="V23" s="50">
        <f>'GW Data'!R82</f>
        <v>473</v>
      </c>
      <c r="W23" s="52">
        <f t="shared" si="4"/>
        <v>18036.223448618752</v>
      </c>
      <c r="X23" s="53">
        <f>'Table 1'!J23*$X$7</f>
        <v>8815.9658318457605</v>
      </c>
      <c r="Y23" s="49">
        <f>'Table 1'!P23*$Y$7</f>
        <v>733.33143067659501</v>
      </c>
      <c r="Z23" s="49">
        <f>'Table 1'!W23*$Z$7</f>
        <v>8008.0832111867257</v>
      </c>
      <c r="AA23" s="54">
        <f>'SW Data'!O21-'SW Data'!P21</f>
        <v>76</v>
      </c>
      <c r="AB23" s="51">
        <f t="shared" si="5"/>
        <v>17633.380473709083</v>
      </c>
      <c r="AC23" s="53">
        <f>'Table 1'!F23+'Table 1'!G23</f>
        <v>16025.8</v>
      </c>
      <c r="AD23" s="49">
        <f>'Table 1'!L23+'Table 1'!M23</f>
        <v>503</v>
      </c>
      <c r="AE23" s="49">
        <f>SUM('Table 1'!R23:T23)</f>
        <v>12373</v>
      </c>
      <c r="AF23" s="48">
        <f>'GW Data'!E20+'GW Data'!P20</f>
        <v>531</v>
      </c>
      <c r="AG23" s="49">
        <f>'GW Data'!G20</f>
        <v>1125</v>
      </c>
      <c r="AH23" s="49">
        <f>'GW Data'!I20+'GW Data'!J20+'GW Data'!K20+'GW Data'!L20+'GW Data'!Y20</f>
        <v>-1919</v>
      </c>
      <c r="AI23" s="51">
        <f t="shared" si="6"/>
        <v>28638.799999999999</v>
      </c>
      <c r="AJ23" s="53">
        <f t="shared" si="7"/>
        <v>11005.419526290916</v>
      </c>
      <c r="AK23" s="49">
        <f>'SW Data'!C21</f>
        <v>0</v>
      </c>
      <c r="AL23" s="49">
        <f t="shared" si="8"/>
        <v>11005.419526290916</v>
      </c>
      <c r="AM23" s="52">
        <f t="shared" si="10"/>
        <v>5409.6012875198367</v>
      </c>
      <c r="AN23" s="45"/>
    </row>
    <row r="24" spans="1:40" x14ac:dyDescent="0.2">
      <c r="A24" s="57">
        <f t="shared" si="9"/>
        <v>2014</v>
      </c>
      <c r="B24" s="47">
        <f>'SW Data'!B22</f>
        <v>26707</v>
      </c>
      <c r="C24" s="48">
        <f>'SW Data'!C22</f>
        <v>7448</v>
      </c>
      <c r="D24" s="49">
        <f t="shared" si="1"/>
        <v>19259</v>
      </c>
      <c r="E24" s="49">
        <f>0.4*'SW Data'!D22</f>
        <v>1244.164</v>
      </c>
      <c r="F24" s="49">
        <f>0.6*'SW Data'!G22+'SW Data'!J22</f>
        <v>285.2</v>
      </c>
      <c r="G24" s="49">
        <f>'GW Data'!H21</f>
        <v>16283</v>
      </c>
      <c r="H24" s="49">
        <f>'GW Data'!H52</f>
        <v>0</v>
      </c>
      <c r="I24" s="50">
        <f>'GW Data'!H83+0.6*'SW Data'!D22</f>
        <v>2962.2460000000001</v>
      </c>
      <c r="J24" s="51">
        <f t="shared" si="2"/>
        <v>40033.61</v>
      </c>
      <c r="K24" s="47">
        <f>'SW Data'!E22</f>
        <v>0</v>
      </c>
      <c r="L24" s="48">
        <f>0.6*'SW Data'!H22</f>
        <v>21</v>
      </c>
      <c r="M24" s="49">
        <f>'GW Data'!C21</f>
        <v>1141</v>
      </c>
      <c r="N24" s="49">
        <f>'GW Data'!C52+'SW Data'!L22</f>
        <v>236.43</v>
      </c>
      <c r="O24" s="50">
        <f>'GW Data'!C83</f>
        <v>128</v>
      </c>
      <c r="P24" s="51">
        <f t="shared" si="3"/>
        <v>1526.43</v>
      </c>
      <c r="Q24" s="47">
        <f>'SW Data'!F22</f>
        <v>0</v>
      </c>
      <c r="R24" s="48">
        <f>0.6*'SW Data'!I22+'SW Data'!K22</f>
        <v>150.39999999999998</v>
      </c>
      <c r="S24" s="49">
        <f>'GW Data'!R21+'GW Data'!T21</f>
        <v>13868</v>
      </c>
      <c r="T24" s="49">
        <f>'SW Data'!N22</f>
        <v>0</v>
      </c>
      <c r="U24" s="49">
        <f>'GW Data'!R52+'GW Data'!T52+'SW Data'!M22</f>
        <v>8551.99</v>
      </c>
      <c r="V24" s="50">
        <f>'GW Data'!R83</f>
        <v>1027</v>
      </c>
      <c r="W24" s="52">
        <f t="shared" si="4"/>
        <v>23597.39</v>
      </c>
      <c r="X24" s="53">
        <f>'Table 1'!J24*$X$7</f>
        <v>8967.5286400000005</v>
      </c>
      <c r="Y24" s="49">
        <f>'Table 1'!P24*$Y$7</f>
        <v>1198.24755</v>
      </c>
      <c r="Z24" s="49">
        <f>'Table 1'!W24*$Z$7</f>
        <v>10477.24116</v>
      </c>
      <c r="AA24" s="54">
        <f>'SW Data'!O22-'SW Data'!P22</f>
        <v>22</v>
      </c>
      <c r="AB24" s="51">
        <f t="shared" si="5"/>
        <v>20665.017350000002</v>
      </c>
      <c r="AC24" s="53">
        <f>'Table 1'!F24+'Table 1'!G24</f>
        <v>16568.2</v>
      </c>
      <c r="AD24" s="49">
        <f>'Table 1'!L24+'Table 1'!M24</f>
        <v>1162</v>
      </c>
      <c r="AE24" s="49">
        <f>SUM('Table 1'!R24:T24)</f>
        <v>14018.4</v>
      </c>
      <c r="AF24" s="48">
        <f>'GW Data'!E21+'GW Data'!P21</f>
        <v>554</v>
      </c>
      <c r="AG24" s="49">
        <f>'GW Data'!G21</f>
        <v>951</v>
      </c>
      <c r="AH24" s="49">
        <f>'GW Data'!I21+'GW Data'!J21+'GW Data'!K21+'GW Data'!L21+'GW Data'!Y21</f>
        <v>-1162</v>
      </c>
      <c r="AI24" s="51">
        <f t="shared" si="6"/>
        <v>32091.599999999999</v>
      </c>
      <c r="AJ24" s="53">
        <f t="shared" si="7"/>
        <v>11426.582649999997</v>
      </c>
      <c r="AK24" s="49">
        <f>'SW Data'!C22</f>
        <v>7448</v>
      </c>
      <c r="AL24" s="49">
        <f t="shared" si="8"/>
        <v>3978.5826499999966</v>
      </c>
      <c r="AM24" s="52">
        <f t="shared" si="10"/>
        <v>5063.8641007417418</v>
      </c>
      <c r="AN24" s="45"/>
    </row>
    <row r="25" spans="1:40" x14ac:dyDescent="0.2">
      <c r="A25" s="56">
        <f t="shared" si="9"/>
        <v>2015</v>
      </c>
      <c r="B25" s="36">
        <f>'SW Data'!B23</f>
        <v>27895</v>
      </c>
      <c r="C25" s="37">
        <f>'SW Data'!C23</f>
        <v>10760</v>
      </c>
      <c r="D25" s="38">
        <f t="shared" si="1"/>
        <v>17135</v>
      </c>
      <c r="E25" s="38">
        <f>0.4*'SW Data'!D23</f>
        <v>1467.2</v>
      </c>
      <c r="F25" s="38">
        <f>0.6*'SW Data'!G23+'SW Data'!J23</f>
        <v>512.20000000000005</v>
      </c>
      <c r="G25" s="38">
        <f>'GW Data'!H22</f>
        <v>16424</v>
      </c>
      <c r="H25" s="38">
        <f>'GW Data'!H53</f>
        <v>0</v>
      </c>
      <c r="I25" s="39">
        <f>'GW Data'!H84+0.6*'SW Data'!D23</f>
        <v>3323.7999999999997</v>
      </c>
      <c r="J25" s="40">
        <f t="shared" si="2"/>
        <v>38862.200000000004</v>
      </c>
      <c r="K25" s="36">
        <f>'SW Data'!E23</f>
        <v>142</v>
      </c>
      <c r="L25" s="37">
        <f>0.6*'SW Data'!H23</f>
        <v>22.8</v>
      </c>
      <c r="M25" s="38">
        <f>'GW Data'!C22</f>
        <v>2829</v>
      </c>
      <c r="N25" s="38">
        <f>'GW Data'!C53+'SW Data'!L23</f>
        <v>192.13</v>
      </c>
      <c r="O25" s="39">
        <f>'GW Data'!C84</f>
        <v>108</v>
      </c>
      <c r="P25" s="40">
        <f t="shared" si="3"/>
        <v>3293.9300000000003</v>
      </c>
      <c r="Q25" s="36">
        <f>'SW Data'!F23</f>
        <v>4819</v>
      </c>
      <c r="R25" s="37">
        <f>0.6*'SW Data'!I23+'SW Data'!K23</f>
        <v>407.59999999999997</v>
      </c>
      <c r="S25" s="38">
        <f>'GW Data'!R22+'GW Data'!T22</f>
        <v>13865</v>
      </c>
      <c r="T25" s="38">
        <f>'SW Data'!N23</f>
        <v>0</v>
      </c>
      <c r="U25" s="38">
        <f>'GW Data'!R53+'GW Data'!T53+'SW Data'!M23</f>
        <v>5527.61</v>
      </c>
      <c r="V25" s="39">
        <f>'GW Data'!R84</f>
        <v>918</v>
      </c>
      <c r="W25" s="41">
        <f t="shared" si="4"/>
        <v>25537.21</v>
      </c>
      <c r="X25" s="42">
        <f>'Table 1'!J25*$X$7</f>
        <v>8705.1328000000012</v>
      </c>
      <c r="Y25" s="38">
        <f>'Table 1'!P25*$Y$7</f>
        <v>2585.7350500000002</v>
      </c>
      <c r="Z25" s="38">
        <f>'Table 1'!W25*$Z$7</f>
        <v>11338.52124</v>
      </c>
      <c r="AA25" s="43">
        <f>'SW Data'!O23-'SW Data'!P23</f>
        <v>724</v>
      </c>
      <c r="AB25" s="40">
        <f t="shared" si="5"/>
        <v>23353.389090000004</v>
      </c>
      <c r="AC25" s="42">
        <f>'Table 1'!F25+'Table 1'!G25</f>
        <v>16936.2</v>
      </c>
      <c r="AD25" s="38">
        <f>'Table 1'!L25+'Table 1'!M25</f>
        <v>2851.8</v>
      </c>
      <c r="AE25" s="38">
        <f>SUM('Table 1'!R25:T25)</f>
        <v>14272.6</v>
      </c>
      <c r="AF25" s="37">
        <f>'GW Data'!E22+'GW Data'!P22</f>
        <v>584</v>
      </c>
      <c r="AG25" s="38">
        <f>'GW Data'!G22</f>
        <v>1769</v>
      </c>
      <c r="AH25" s="38">
        <f>'GW Data'!I22+'GW Data'!J22+'GW Data'!K22+'GW Data'!L22+'GW Data'!Y22</f>
        <v>-2649</v>
      </c>
      <c r="AI25" s="40">
        <f t="shared" si="6"/>
        <v>33764.6</v>
      </c>
      <c r="AJ25" s="42">
        <f t="shared" si="7"/>
        <v>10411.210909999994</v>
      </c>
      <c r="AK25" s="38">
        <f>'SW Data'!C23</f>
        <v>10760</v>
      </c>
      <c r="AL25" s="38">
        <f t="shared" si="8"/>
        <v>-348.78909000000567</v>
      </c>
      <c r="AM25" s="41">
        <f t="shared" si="10"/>
        <v>4290.0613192581814</v>
      </c>
      <c r="AN25" s="45"/>
    </row>
    <row r="26" spans="1:40" x14ac:dyDescent="0.2">
      <c r="A26" s="57">
        <f t="shared" si="9"/>
        <v>2016</v>
      </c>
      <c r="B26" s="47">
        <f>'SW Data'!B24</f>
        <v>28091</v>
      </c>
      <c r="C26" s="48">
        <f>'SW Data'!C24</f>
        <v>10130</v>
      </c>
      <c r="D26" s="49">
        <f t="shared" si="1"/>
        <v>17961</v>
      </c>
      <c r="E26" s="49">
        <f>0.4*'SW Data'!D24</f>
        <v>1596.4</v>
      </c>
      <c r="F26" s="49">
        <f>0.6*'SW Data'!G24+'SW Data'!J24</f>
        <v>418.59999999999997</v>
      </c>
      <c r="G26" s="49">
        <f>'GW Data'!H23</f>
        <v>16820</v>
      </c>
      <c r="H26" s="49">
        <f>'GW Data'!H54</f>
        <v>0</v>
      </c>
      <c r="I26" s="50">
        <f>'GW Data'!H85+0.6*'SW Data'!D24</f>
        <v>3549.6</v>
      </c>
      <c r="J26" s="51">
        <f t="shared" si="2"/>
        <v>40345.599999999999</v>
      </c>
      <c r="K26" s="47">
        <f>'SW Data'!E24</f>
        <v>397</v>
      </c>
      <c r="L26" s="48">
        <f>0.6*'SW Data'!H24</f>
        <v>37.199999999999996</v>
      </c>
      <c r="M26" s="49">
        <f>'GW Data'!C23</f>
        <v>2638</v>
      </c>
      <c r="N26" s="49">
        <f>'GW Data'!C54+'SW Data'!L24</f>
        <v>196</v>
      </c>
      <c r="O26" s="50">
        <f>'GW Data'!C85</f>
        <v>147</v>
      </c>
      <c r="P26" s="51">
        <f t="shared" si="3"/>
        <v>3415.2</v>
      </c>
      <c r="Q26" s="47">
        <f>'SW Data'!F24</f>
        <v>3898</v>
      </c>
      <c r="R26" s="48">
        <f>0.6*'SW Data'!I24+'SW Data'!K24</f>
        <v>331</v>
      </c>
      <c r="S26" s="49">
        <f>'GW Data'!R23+'GW Data'!T23</f>
        <v>13883</v>
      </c>
      <c r="T26" s="49">
        <f>'SW Data'!N24</f>
        <v>0</v>
      </c>
      <c r="U26" s="49">
        <f>'GW Data'!R54+'GW Data'!T54+'SW Data'!M24</f>
        <v>5834.95</v>
      </c>
      <c r="V26" s="50">
        <f>'GW Data'!R85</f>
        <v>904</v>
      </c>
      <c r="W26" s="52">
        <f t="shared" si="4"/>
        <v>24850.95</v>
      </c>
      <c r="X26" s="53">
        <f>'Table 1'!J26*$X$7</f>
        <v>9037.4143999999997</v>
      </c>
      <c r="Y26" s="49">
        <f>'Table 1'!P26*$Y$7</f>
        <v>2680.9319999999998</v>
      </c>
      <c r="Z26" s="49">
        <f>'Table 1'!W26*$Z$7</f>
        <v>11033.8218</v>
      </c>
      <c r="AA26" s="54">
        <f>'SW Data'!O24-'SW Data'!P24</f>
        <v>780</v>
      </c>
      <c r="AB26" s="51">
        <f t="shared" si="5"/>
        <v>23532.1682</v>
      </c>
      <c r="AC26" s="53">
        <f>'Table 1'!F26+'Table 1'!G26</f>
        <v>17238.599999999999</v>
      </c>
      <c r="AD26" s="49">
        <f>'Table 1'!L26+'Table 1'!M26</f>
        <v>2675.2</v>
      </c>
      <c r="AE26" s="49">
        <f>SUM('Table 1'!R26:T26)</f>
        <v>14214</v>
      </c>
      <c r="AF26" s="48">
        <f>'GW Data'!E23+'GW Data'!P23</f>
        <v>608</v>
      </c>
      <c r="AG26" s="49">
        <f>'GW Data'!G23</f>
        <v>1600</v>
      </c>
      <c r="AH26" s="49">
        <f>'GW Data'!I23+'GW Data'!J23+'GW Data'!K23+'GW Data'!L23+'GW Data'!Y23</f>
        <v>-2436</v>
      </c>
      <c r="AI26" s="51">
        <f t="shared" si="6"/>
        <v>33899.800000000003</v>
      </c>
      <c r="AJ26" s="53">
        <f t="shared" si="7"/>
        <v>10367.631800000003</v>
      </c>
      <c r="AK26" s="49">
        <f>'SW Data'!C24</f>
        <v>10130</v>
      </c>
      <c r="AL26" s="49">
        <f t="shared" si="8"/>
        <v>237.63180000000284</v>
      </c>
      <c r="AM26" s="52">
        <f t="shared" si="10"/>
        <v>3307.384297258182</v>
      </c>
      <c r="AN26" s="45"/>
    </row>
    <row r="27" spans="1:40" x14ac:dyDescent="0.2">
      <c r="A27" s="57">
        <f t="shared" si="9"/>
        <v>2017</v>
      </c>
      <c r="B27" s="47">
        <f>'SW Data'!B25</f>
        <v>26046</v>
      </c>
      <c r="C27" s="48">
        <f>'SW Data'!C25</f>
        <v>11330</v>
      </c>
      <c r="D27" s="49">
        <f t="shared" si="1"/>
        <v>14716</v>
      </c>
      <c r="E27" s="49">
        <f>0.4*'SW Data'!D25</f>
        <v>1892.8000000000002</v>
      </c>
      <c r="F27" s="49">
        <f>0.6*'SW Data'!G25+'SW Data'!J25</f>
        <v>297.2</v>
      </c>
      <c r="G27" s="49">
        <f>'GW Data'!H24</f>
        <v>16906</v>
      </c>
      <c r="H27" s="49">
        <f>'GW Data'!H55</f>
        <v>0</v>
      </c>
      <c r="I27" s="50">
        <f>'GW Data'!H86+0.6*'SW Data'!D25</f>
        <v>4013.2</v>
      </c>
      <c r="J27" s="51">
        <f t="shared" si="2"/>
        <v>37825.199999999997</v>
      </c>
      <c r="K27" s="47">
        <f>'SW Data'!E25</f>
        <v>646</v>
      </c>
      <c r="L27" s="48">
        <f>0.6*'SW Data'!H25</f>
        <v>12</v>
      </c>
      <c r="M27" s="49">
        <f>'GW Data'!C24</f>
        <v>2102</v>
      </c>
      <c r="N27" s="49">
        <f>'GW Data'!C55+'SW Data'!L25</f>
        <v>168</v>
      </c>
      <c r="O27" s="50">
        <f>'GW Data'!C86</f>
        <v>77</v>
      </c>
      <c r="P27" s="51">
        <f t="shared" si="3"/>
        <v>3005</v>
      </c>
      <c r="Q27" s="47">
        <f>'SW Data'!F25</f>
        <v>2385</v>
      </c>
      <c r="R27" s="48">
        <f>0.6*'SW Data'!I25+'SW Data'!K25</f>
        <v>443.59999999999997</v>
      </c>
      <c r="S27" s="49">
        <f>'GW Data'!R24+'GW Data'!T24</f>
        <v>13537</v>
      </c>
      <c r="T27" s="49">
        <f>'SW Data'!N25</f>
        <v>0</v>
      </c>
      <c r="U27" s="49">
        <f>'GW Data'!R55+'GW Data'!T55+'SW Data'!M25</f>
        <v>4734</v>
      </c>
      <c r="V27" s="50">
        <f>'GW Data'!R86</f>
        <v>699</v>
      </c>
      <c r="W27" s="52">
        <f t="shared" si="4"/>
        <v>21798.6</v>
      </c>
      <c r="X27" s="53">
        <f>'Table 1'!J27*$X$7</f>
        <v>8472.8447999999989</v>
      </c>
      <c r="Y27" s="49">
        <f>'Table 1'!P27*$Y$7</f>
        <v>2358.9250000000002</v>
      </c>
      <c r="Z27" s="49">
        <f>'Table 1'!W27*$Z$7</f>
        <v>9678.5784000000003</v>
      </c>
      <c r="AA27" s="54">
        <f>'SW Data'!O25-'SW Data'!P25</f>
        <v>2450</v>
      </c>
      <c r="AB27" s="51">
        <f t="shared" si="5"/>
        <v>22960.3482</v>
      </c>
      <c r="AC27" s="53">
        <f>'Table 1'!F27+'Table 1'!G27</f>
        <v>17203.2</v>
      </c>
      <c r="AD27" s="49">
        <f>'Table 1'!L27+'Table 1'!M27</f>
        <v>2114</v>
      </c>
      <c r="AE27" s="49">
        <f>SUM('Table 1'!R27:T27)</f>
        <v>13980.6</v>
      </c>
      <c r="AF27" s="48">
        <f>'GW Data'!E24+'GW Data'!P24</f>
        <v>614</v>
      </c>
      <c r="AG27" s="49">
        <f>'GW Data'!G24</f>
        <v>1206</v>
      </c>
      <c r="AH27" s="49">
        <f>'GW Data'!I24+'GW Data'!J24+'GW Data'!K24+'GW Data'!L24+'GW Data'!Y24</f>
        <v>-3316</v>
      </c>
      <c r="AI27" s="51">
        <f t="shared" si="6"/>
        <v>31801.800000000003</v>
      </c>
      <c r="AJ27" s="53">
        <f t="shared" si="7"/>
        <v>8841.4518000000025</v>
      </c>
      <c r="AK27" s="49">
        <f>'SW Data'!C25</f>
        <v>11330</v>
      </c>
      <c r="AL27" s="49">
        <f t="shared" si="8"/>
        <v>-2488.5481999999975</v>
      </c>
      <c r="AM27" s="52">
        <f t="shared" si="10"/>
        <v>2476.8593372581827</v>
      </c>
      <c r="AN27" s="45"/>
    </row>
    <row r="28" spans="1:40" x14ac:dyDescent="0.2">
      <c r="A28" s="57">
        <f t="shared" si="9"/>
        <v>2018</v>
      </c>
      <c r="B28" s="47">
        <f>'SW Data'!B26</f>
        <v>32580</v>
      </c>
      <c r="C28" s="48">
        <f>'SW Data'!C26</f>
        <v>13578</v>
      </c>
      <c r="D28" s="49">
        <f t="shared" si="1"/>
        <v>19002</v>
      </c>
      <c r="E28" s="49">
        <f>0.4*'SW Data'!D26</f>
        <v>1408</v>
      </c>
      <c r="F28" s="49">
        <f>0.6*'SW Data'!G26+'SW Data'!J26</f>
        <v>315.8</v>
      </c>
      <c r="G28" s="49">
        <f>'GW Data'!H25</f>
        <v>17366</v>
      </c>
      <c r="H28" s="49">
        <f>'GW Data'!H56</f>
        <v>0</v>
      </c>
      <c r="I28" s="50">
        <f>'GW Data'!H87+0.6*'SW Data'!D26</f>
        <v>3317</v>
      </c>
      <c r="J28" s="51">
        <f t="shared" si="2"/>
        <v>41408.800000000003</v>
      </c>
      <c r="K28" s="47">
        <f>'SW Data'!E26</f>
        <v>821</v>
      </c>
      <c r="L28" s="48">
        <f>0.6*'SW Data'!H26</f>
        <v>0</v>
      </c>
      <c r="M28" s="49">
        <f>'GW Data'!C25</f>
        <v>2665</v>
      </c>
      <c r="N28" s="49">
        <f>'GW Data'!C56+'SW Data'!L26</f>
        <v>214</v>
      </c>
      <c r="O28" s="50">
        <f>'GW Data'!C87</f>
        <v>63</v>
      </c>
      <c r="P28" s="51">
        <f t="shared" si="3"/>
        <v>3763</v>
      </c>
      <c r="Q28" s="47">
        <f>'SW Data'!F26</f>
        <v>1970</v>
      </c>
      <c r="R28" s="48">
        <f>0.6*'SW Data'!I26+'SW Data'!K26</f>
        <v>356.4</v>
      </c>
      <c r="S28" s="49">
        <f>'GW Data'!R25+'GW Data'!T25</f>
        <v>14635</v>
      </c>
      <c r="T28" s="49">
        <f>'SW Data'!N26</f>
        <v>0</v>
      </c>
      <c r="U28" s="49">
        <f>'GW Data'!R56+'GW Data'!T56+'SW Data'!M26</f>
        <v>6576</v>
      </c>
      <c r="V28" s="50">
        <f>'GW Data'!R87</f>
        <v>926</v>
      </c>
      <c r="W28" s="52">
        <f t="shared" si="4"/>
        <v>24463.4</v>
      </c>
      <c r="X28" s="53">
        <f>'Table 1'!J28*$X$7</f>
        <v>9275.5712000000003</v>
      </c>
      <c r="Y28" s="49">
        <f>'Table 1'!P28*$Y$7</f>
        <v>2953.9549999999999</v>
      </c>
      <c r="Z28" s="49">
        <f>'Table 1'!W28*$Z$7</f>
        <v>10861.749600000001</v>
      </c>
      <c r="AA28" s="54">
        <f>'SW Data'!O26-'SW Data'!P26</f>
        <v>608</v>
      </c>
      <c r="AB28" s="51">
        <f t="shared" si="5"/>
        <v>23699.275800000003</v>
      </c>
      <c r="AC28" s="53">
        <f>'Table 1'!F28+'Table 1'!G28</f>
        <v>17681.8</v>
      </c>
      <c r="AD28" s="49">
        <f>'Table 1'!L28+'Table 1'!M28</f>
        <v>2665</v>
      </c>
      <c r="AE28" s="49">
        <f>SUM('Table 1'!R28:T28)</f>
        <v>14991.4</v>
      </c>
      <c r="AF28" s="48">
        <f>'GW Data'!E25+'GW Data'!P25</f>
        <v>640</v>
      </c>
      <c r="AG28" s="49">
        <f>'GW Data'!G25</f>
        <v>1080</v>
      </c>
      <c r="AH28" s="49">
        <f>'GW Data'!I25+'GW Data'!J25+'GW Data'!K25+'GW Data'!L25+'GW Data'!Y25</f>
        <v>-2014</v>
      </c>
      <c r="AI28" s="51">
        <f t="shared" si="6"/>
        <v>35044.199999999997</v>
      </c>
      <c r="AJ28" s="53">
        <f t="shared" si="7"/>
        <v>11344.924199999994</v>
      </c>
      <c r="AK28" s="49">
        <f>'SW Data'!C26</f>
        <v>13578</v>
      </c>
      <c r="AL28" s="49">
        <f t="shared" si="8"/>
        <v>-2233.075800000006</v>
      </c>
      <c r="AM28" s="52">
        <f t="shared" si="10"/>
        <v>-170.83972800000191</v>
      </c>
      <c r="AN28" s="45"/>
    </row>
    <row r="29" spans="1:40" x14ac:dyDescent="0.2">
      <c r="A29" s="162">
        <f t="shared" si="9"/>
        <v>2019</v>
      </c>
      <c r="B29" s="154">
        <f>'SW Data'!B27</f>
        <v>28000</v>
      </c>
      <c r="C29" s="155">
        <f>'SW Data'!C27</f>
        <v>9000</v>
      </c>
      <c r="D29" s="156">
        <f t="shared" si="1"/>
        <v>19000</v>
      </c>
      <c r="E29" s="156">
        <f>0.4*'SW Data'!D27</f>
        <v>1408</v>
      </c>
      <c r="F29" s="156">
        <f>0.6*'SW Data'!G27+'SW Data'!J27</f>
        <v>315.8</v>
      </c>
      <c r="G29" s="156">
        <f>'GW Data'!H26</f>
        <v>17487</v>
      </c>
      <c r="H29" s="156">
        <f>'GW Data'!H57</f>
        <v>0</v>
      </c>
      <c r="I29" s="157">
        <f>'GW Data'!H88+0.6*'SW Data'!D27</f>
        <v>3339</v>
      </c>
      <c r="J29" s="158">
        <f t="shared" si="2"/>
        <v>41549.800000000003</v>
      </c>
      <c r="K29" s="154">
        <f>'SW Data'!E27</f>
        <v>300</v>
      </c>
      <c r="L29" s="155">
        <f>0.6*'SW Data'!H27</f>
        <v>0</v>
      </c>
      <c r="M29" s="156">
        <f>'GW Data'!C26</f>
        <v>2004</v>
      </c>
      <c r="N29" s="156">
        <f>'GW Data'!C57+'SW Data'!L27</f>
        <v>118</v>
      </c>
      <c r="O29" s="157">
        <f>'GW Data'!C88</f>
        <v>25</v>
      </c>
      <c r="P29" s="158">
        <f t="shared" si="3"/>
        <v>2447</v>
      </c>
      <c r="Q29" s="154">
        <f>'SW Data'!F27</f>
        <v>2000</v>
      </c>
      <c r="R29" s="155">
        <f>0.6*'SW Data'!I27+'SW Data'!K27</f>
        <v>356.4</v>
      </c>
      <c r="S29" s="156">
        <f>'GW Data'!R26+'GW Data'!T26</f>
        <v>13595</v>
      </c>
      <c r="T29" s="156">
        <f>'SW Data'!N27</f>
        <v>0</v>
      </c>
      <c r="U29" s="156">
        <f>'GW Data'!R57+'SW Data'!M27</f>
        <v>2859</v>
      </c>
      <c r="V29" s="157">
        <f>'GW Data'!R88</f>
        <v>489</v>
      </c>
      <c r="W29" s="159">
        <f t="shared" si="4"/>
        <v>19299.400000000001</v>
      </c>
      <c r="X29" s="160">
        <f>'Table 1'!J29*$X$7</f>
        <v>9307.1552000000011</v>
      </c>
      <c r="Y29" s="156">
        <f>'Table 1'!P29*$Y$7</f>
        <v>1920.895</v>
      </c>
      <c r="Z29" s="156">
        <f>'Table 1'!W29*$Z$7</f>
        <v>8568.9336000000003</v>
      </c>
      <c r="AA29" s="161">
        <f>'SW Data'!O27-'SW Data'!P27</f>
        <v>2250</v>
      </c>
      <c r="AB29" s="158">
        <f t="shared" si="5"/>
        <v>22046.983800000002</v>
      </c>
      <c r="AC29" s="160">
        <f>'Table 1'!F29+'Table 1'!G29</f>
        <v>17802.8</v>
      </c>
      <c r="AD29" s="156">
        <f>'Table 1'!L29+'Table 1'!M29</f>
        <v>2004</v>
      </c>
      <c r="AE29" s="156">
        <f>SUM('Table 1'!R29:T29)</f>
        <v>13951.4</v>
      </c>
      <c r="AF29" s="155">
        <f>'GW Data'!E26+'GW Data'!P26</f>
        <v>649</v>
      </c>
      <c r="AG29" s="156">
        <f>'GW Data'!G26</f>
        <v>2131</v>
      </c>
      <c r="AH29" s="156">
        <f>'GW Data'!I26+'GW Data'!J26+'GW Data'!K26+'GW Data'!L26+'GW Data'!Y26</f>
        <v>-2680</v>
      </c>
      <c r="AI29" s="158">
        <f t="shared" si="6"/>
        <v>33858.199999999997</v>
      </c>
      <c r="AJ29" s="160">
        <f t="shared" si="7"/>
        <v>11811.216199999995</v>
      </c>
      <c r="AK29" s="156">
        <f>'SW Data'!C27</f>
        <v>9000</v>
      </c>
      <c r="AL29" s="156">
        <f t="shared" si="8"/>
        <v>2811.2161999999953</v>
      </c>
      <c r="AM29" s="159">
        <f t="shared" si="10"/>
        <v>-404.31301800000222</v>
      </c>
      <c r="AN29" s="45"/>
    </row>
    <row r="30" spans="1:40" x14ac:dyDescent="0.2">
      <c r="A30" s="56">
        <f t="shared" si="9"/>
        <v>2020</v>
      </c>
      <c r="B30" s="36">
        <f>'SW Data'!B28</f>
        <v>0</v>
      </c>
      <c r="C30" s="37">
        <f>'SW Data'!C28</f>
        <v>0</v>
      </c>
      <c r="D30" s="38">
        <f t="shared" si="1"/>
        <v>0</v>
      </c>
      <c r="E30" s="38">
        <f>0.4*'SW Data'!D28</f>
        <v>0</v>
      </c>
      <c r="F30" s="38">
        <f>0.6*'SW Data'!G28+'SW Data'!J28</f>
        <v>0</v>
      </c>
      <c r="G30" s="38">
        <f>'GW Data'!H27</f>
        <v>0</v>
      </c>
      <c r="H30" s="38">
        <f>'GW Data'!H58</f>
        <v>0</v>
      </c>
      <c r="I30" s="39">
        <f>'GW Data'!H89+0.6*'SW Data'!D28</f>
        <v>0</v>
      </c>
      <c r="J30" s="40">
        <f t="shared" si="2"/>
        <v>0</v>
      </c>
      <c r="K30" s="36">
        <f>'SW Data'!E28</f>
        <v>0</v>
      </c>
      <c r="L30" s="37">
        <f>0.6*'SW Data'!H28</f>
        <v>0</v>
      </c>
      <c r="M30" s="38">
        <f>'GW Data'!C27</f>
        <v>0</v>
      </c>
      <c r="N30" s="38">
        <f>'GW Data'!C58+'SW Data'!L28</f>
        <v>0</v>
      </c>
      <c r="O30" s="39">
        <f>'GW Data'!C89</f>
        <v>0</v>
      </c>
      <c r="P30" s="40">
        <f t="shared" si="3"/>
        <v>0</v>
      </c>
      <c r="Q30" s="36">
        <f>'SW Data'!F28</f>
        <v>0</v>
      </c>
      <c r="R30" s="37">
        <f>0.6*'SW Data'!I28+'SW Data'!K28</f>
        <v>0</v>
      </c>
      <c r="S30" s="38">
        <f>'GW Data'!R27+'GW Data'!T27</f>
        <v>0</v>
      </c>
      <c r="T30" s="38">
        <f>'SW Data'!N28</f>
        <v>0</v>
      </c>
      <c r="U30" s="38">
        <f>'GW Data'!R58+'SW Data'!M28</f>
        <v>0</v>
      </c>
      <c r="V30" s="39">
        <f>'GW Data'!R89</f>
        <v>0</v>
      </c>
      <c r="W30" s="41">
        <f t="shared" si="4"/>
        <v>0</v>
      </c>
      <c r="X30" s="42">
        <f>'Table 1'!J30*$X$7</f>
        <v>0</v>
      </c>
      <c r="Y30" s="38">
        <f>'Table 1'!P30*$Y$7</f>
        <v>0</v>
      </c>
      <c r="Z30" s="38">
        <f>'Table 1'!W30*$Z$7</f>
        <v>0</v>
      </c>
      <c r="AA30" s="43">
        <f>'SW Data'!O28-'SW Data'!P28</f>
        <v>0</v>
      </c>
      <c r="AB30" s="40">
        <f t="shared" si="5"/>
        <v>0</v>
      </c>
      <c r="AC30" s="42">
        <f>'Table 1'!F30+'Table 1'!G30</f>
        <v>0</v>
      </c>
      <c r="AD30" s="38">
        <f>'Table 1'!L30+'Table 1'!M30</f>
        <v>0</v>
      </c>
      <c r="AE30" s="38">
        <f>SUM('Table 1'!R30:T30)</f>
        <v>0</v>
      </c>
      <c r="AF30" s="37">
        <f>'GW Data'!E27+'GW Data'!P27</f>
        <v>0</v>
      </c>
      <c r="AG30" s="38">
        <f>'GW Data'!G27</f>
        <v>0</v>
      </c>
      <c r="AH30" s="38">
        <f>'GW Data'!I27+'GW Data'!J27+'GW Data'!K27+'GW Data'!L27+'GW Data'!Y27</f>
        <v>0</v>
      </c>
      <c r="AI30" s="40">
        <f t="shared" si="6"/>
        <v>0</v>
      </c>
      <c r="AJ30" s="42">
        <f t="shared" si="7"/>
        <v>0</v>
      </c>
      <c r="AK30" s="38">
        <f>'SW Data'!C28</f>
        <v>0</v>
      </c>
      <c r="AL30" s="38">
        <f t="shared" si="8"/>
        <v>0</v>
      </c>
      <c r="AM30" s="41">
        <f t="shared" si="10"/>
        <v>-334.55520000000104</v>
      </c>
      <c r="AN30" s="45"/>
    </row>
    <row r="31" spans="1:40" x14ac:dyDescent="0.2">
      <c r="A31" s="57">
        <f t="shared" si="9"/>
        <v>2021</v>
      </c>
      <c r="B31" s="47">
        <f>'SW Data'!B29</f>
        <v>0</v>
      </c>
      <c r="C31" s="48">
        <f>'SW Data'!C29</f>
        <v>0</v>
      </c>
      <c r="D31" s="49">
        <f t="shared" si="1"/>
        <v>0</v>
      </c>
      <c r="E31" s="49">
        <f>0.4*'SW Data'!D29</f>
        <v>0</v>
      </c>
      <c r="F31" s="49">
        <f>0.6*'SW Data'!G29+'SW Data'!J29</f>
        <v>0</v>
      </c>
      <c r="G31" s="49">
        <f>'GW Data'!H28</f>
        <v>0</v>
      </c>
      <c r="H31" s="49">
        <f>'GW Data'!H59</f>
        <v>0</v>
      </c>
      <c r="I31" s="50">
        <f>'GW Data'!H90+0.6*'SW Data'!D29</f>
        <v>0</v>
      </c>
      <c r="J31" s="51">
        <f t="shared" si="2"/>
        <v>0</v>
      </c>
      <c r="K31" s="47">
        <f>'SW Data'!E29</f>
        <v>0</v>
      </c>
      <c r="L31" s="48">
        <f>0.6*'SW Data'!H29</f>
        <v>0</v>
      </c>
      <c r="M31" s="49">
        <f>'GW Data'!C28</f>
        <v>0</v>
      </c>
      <c r="N31" s="49">
        <f>'GW Data'!C59+'SW Data'!L29</f>
        <v>0</v>
      </c>
      <c r="O31" s="50">
        <f>'GW Data'!C90</f>
        <v>0</v>
      </c>
      <c r="P31" s="51">
        <f t="shared" si="3"/>
        <v>0</v>
      </c>
      <c r="Q31" s="47">
        <f>'SW Data'!F29</f>
        <v>0</v>
      </c>
      <c r="R31" s="48">
        <f>0.6*'SW Data'!I29+'SW Data'!K29</f>
        <v>0</v>
      </c>
      <c r="S31" s="49">
        <f>'GW Data'!R28+'GW Data'!T28</f>
        <v>0</v>
      </c>
      <c r="T31" s="49">
        <f>'SW Data'!N29</f>
        <v>0</v>
      </c>
      <c r="U31" s="49">
        <f>'GW Data'!R59+'SW Data'!M29</f>
        <v>0</v>
      </c>
      <c r="V31" s="50">
        <f>'GW Data'!R90</f>
        <v>0</v>
      </c>
      <c r="W31" s="52">
        <f t="shared" si="4"/>
        <v>0</v>
      </c>
      <c r="X31" s="53">
        <f>'Table 1'!J31*$X$7</f>
        <v>0</v>
      </c>
      <c r="Y31" s="49">
        <f>'Table 1'!P31*$Y$7</f>
        <v>0</v>
      </c>
      <c r="Z31" s="49">
        <f>'Table 1'!W31*$Z$7</f>
        <v>0</v>
      </c>
      <c r="AA31" s="54">
        <f>'SW Data'!O29-'SW Data'!P29</f>
        <v>0</v>
      </c>
      <c r="AB31" s="51">
        <f t="shared" si="5"/>
        <v>0</v>
      </c>
      <c r="AC31" s="53">
        <f>'Table 1'!F31+'Table 1'!G31</f>
        <v>0</v>
      </c>
      <c r="AD31" s="49">
        <f>'Table 1'!L31+'Table 1'!M31</f>
        <v>0</v>
      </c>
      <c r="AE31" s="49">
        <f>SUM('Table 1'!R31:T31)</f>
        <v>0</v>
      </c>
      <c r="AF31" s="48">
        <f>'GW Data'!E28+'GW Data'!P28</f>
        <v>0</v>
      </c>
      <c r="AG31" s="49">
        <f>'GW Data'!G28</f>
        <v>0</v>
      </c>
      <c r="AH31" s="49">
        <f>'GW Data'!I28+'GW Data'!J28+'GW Data'!K28+'GW Data'!L28+'GW Data'!Y28</f>
        <v>0</v>
      </c>
      <c r="AI31" s="51">
        <f t="shared" si="6"/>
        <v>0</v>
      </c>
      <c r="AJ31" s="53">
        <f t="shared" si="7"/>
        <v>0</v>
      </c>
      <c r="AK31" s="49">
        <f>'SW Data'!C29</f>
        <v>0</v>
      </c>
      <c r="AL31" s="49">
        <f t="shared" si="8"/>
        <v>0</v>
      </c>
      <c r="AM31" s="52">
        <f t="shared" si="10"/>
        <v>-382.08156000000162</v>
      </c>
      <c r="AN31" s="45"/>
    </row>
    <row r="32" spans="1:40" x14ac:dyDescent="0.2">
      <c r="A32" s="57">
        <f t="shared" si="9"/>
        <v>2022</v>
      </c>
      <c r="B32" s="47">
        <f>'SW Data'!B30</f>
        <v>0</v>
      </c>
      <c r="C32" s="48">
        <f>'SW Data'!C30</f>
        <v>0</v>
      </c>
      <c r="D32" s="49">
        <f t="shared" si="1"/>
        <v>0</v>
      </c>
      <c r="E32" s="49">
        <f>0.4*'SW Data'!D30</f>
        <v>0</v>
      </c>
      <c r="F32" s="49">
        <f>0.6*'SW Data'!G30+'SW Data'!J30</f>
        <v>0</v>
      </c>
      <c r="G32" s="49">
        <f>'GW Data'!H29</f>
        <v>0</v>
      </c>
      <c r="H32" s="49">
        <f>'GW Data'!H60</f>
        <v>0</v>
      </c>
      <c r="I32" s="50">
        <f>'GW Data'!H91+0.6*'SW Data'!D30</f>
        <v>0</v>
      </c>
      <c r="J32" s="51">
        <f t="shared" si="2"/>
        <v>0</v>
      </c>
      <c r="K32" s="47">
        <f>'SW Data'!E30</f>
        <v>0</v>
      </c>
      <c r="L32" s="48">
        <f>0.6*'SW Data'!H30</f>
        <v>0</v>
      </c>
      <c r="M32" s="49">
        <f>'GW Data'!C29</f>
        <v>0</v>
      </c>
      <c r="N32" s="49">
        <f>'GW Data'!C60+'SW Data'!L30</f>
        <v>0</v>
      </c>
      <c r="O32" s="50">
        <f>'GW Data'!C91</f>
        <v>0</v>
      </c>
      <c r="P32" s="51">
        <f t="shared" si="3"/>
        <v>0</v>
      </c>
      <c r="Q32" s="47">
        <f>'SW Data'!F30</f>
        <v>0</v>
      </c>
      <c r="R32" s="48">
        <f>0.6*'SW Data'!I30+'SW Data'!K30</f>
        <v>0</v>
      </c>
      <c r="S32" s="49">
        <f>'GW Data'!R29+'GW Data'!T29</f>
        <v>0</v>
      </c>
      <c r="T32" s="49">
        <f>'SW Data'!N30</f>
        <v>0</v>
      </c>
      <c r="U32" s="49">
        <f>'GW Data'!R60+'SW Data'!M30</f>
        <v>0</v>
      </c>
      <c r="V32" s="50">
        <f>'GW Data'!R91</f>
        <v>0</v>
      </c>
      <c r="W32" s="52">
        <f t="shared" si="4"/>
        <v>0</v>
      </c>
      <c r="X32" s="53">
        <f>'Table 1'!J32*$X$7</f>
        <v>0</v>
      </c>
      <c r="Y32" s="49">
        <f>'Table 1'!P32*$Y$7</f>
        <v>0</v>
      </c>
      <c r="Z32" s="49">
        <f>'Table 1'!W32*$Z$7</f>
        <v>0</v>
      </c>
      <c r="AA32" s="54">
        <f>'SW Data'!O30-'SW Data'!P30</f>
        <v>0</v>
      </c>
      <c r="AB32" s="51">
        <f t="shared" si="5"/>
        <v>0</v>
      </c>
      <c r="AC32" s="53">
        <f>'Table 1'!F32+'Table 1'!G32</f>
        <v>0</v>
      </c>
      <c r="AD32" s="49">
        <f>'Table 1'!L32+'Table 1'!M32</f>
        <v>0</v>
      </c>
      <c r="AE32" s="49">
        <f>SUM('Table 1'!R32:T32)</f>
        <v>0</v>
      </c>
      <c r="AF32" s="48">
        <f>'GW Data'!E29+'GW Data'!P29</f>
        <v>0</v>
      </c>
      <c r="AG32" s="49">
        <f>'GW Data'!G29</f>
        <v>0</v>
      </c>
      <c r="AH32" s="49">
        <f>'GW Data'!I29+'GW Data'!J29+'GW Data'!K29+'GW Data'!L29+'GW Data'!Y29</f>
        <v>0</v>
      </c>
      <c r="AI32" s="51">
        <f t="shared" si="6"/>
        <v>0</v>
      </c>
      <c r="AJ32" s="53">
        <f t="shared" si="7"/>
        <v>0</v>
      </c>
      <c r="AK32" s="49">
        <f>'SW Data'!C30</f>
        <v>0</v>
      </c>
      <c r="AL32" s="49">
        <f t="shared" si="8"/>
        <v>0</v>
      </c>
      <c r="AM32" s="52">
        <f t="shared" si="10"/>
        <v>115.62807999999787</v>
      </c>
      <c r="AN32" s="45"/>
    </row>
    <row r="33" spans="1:40" x14ac:dyDescent="0.2">
      <c r="A33" s="57">
        <f t="shared" si="9"/>
        <v>2023</v>
      </c>
      <c r="B33" s="47">
        <f>'SW Data'!B31</f>
        <v>0</v>
      </c>
      <c r="C33" s="48">
        <f>'SW Data'!C31</f>
        <v>0</v>
      </c>
      <c r="D33" s="49">
        <f t="shared" si="1"/>
        <v>0</v>
      </c>
      <c r="E33" s="49">
        <f>0.4*'SW Data'!D31</f>
        <v>0</v>
      </c>
      <c r="F33" s="49">
        <f>0.6*'SW Data'!G31+'SW Data'!J31</f>
        <v>0</v>
      </c>
      <c r="G33" s="49">
        <f>'GW Data'!H30</f>
        <v>0</v>
      </c>
      <c r="H33" s="49">
        <f>'GW Data'!H61</f>
        <v>0</v>
      </c>
      <c r="I33" s="50">
        <f>'GW Data'!H92+0.6*'SW Data'!D31</f>
        <v>0</v>
      </c>
      <c r="J33" s="51">
        <f t="shared" si="2"/>
        <v>0</v>
      </c>
      <c r="K33" s="47">
        <f>'SW Data'!E31</f>
        <v>0</v>
      </c>
      <c r="L33" s="48">
        <f>0.6*'SW Data'!H31</f>
        <v>0</v>
      </c>
      <c r="M33" s="49">
        <f>'GW Data'!C30</f>
        <v>0</v>
      </c>
      <c r="N33" s="49">
        <f>'GW Data'!C61+'SW Data'!L31</f>
        <v>0</v>
      </c>
      <c r="O33" s="50">
        <f>'GW Data'!C92</f>
        <v>0</v>
      </c>
      <c r="P33" s="51">
        <f t="shared" si="3"/>
        <v>0</v>
      </c>
      <c r="Q33" s="47">
        <f>'SW Data'!F31</f>
        <v>0</v>
      </c>
      <c r="R33" s="48">
        <f>0.6*'SW Data'!I31+'SW Data'!K31</f>
        <v>0</v>
      </c>
      <c r="S33" s="49">
        <f>'GW Data'!R30+'GW Data'!T30</f>
        <v>0</v>
      </c>
      <c r="T33" s="49">
        <f>'SW Data'!N31</f>
        <v>0</v>
      </c>
      <c r="U33" s="49">
        <f>'GW Data'!R61+'SW Data'!M31</f>
        <v>0</v>
      </c>
      <c r="V33" s="50">
        <f>'GW Data'!R92</f>
        <v>0</v>
      </c>
      <c r="W33" s="52">
        <f t="shared" si="4"/>
        <v>0</v>
      </c>
      <c r="X33" s="53">
        <f>'Table 1'!J33*$X$7</f>
        <v>0</v>
      </c>
      <c r="Y33" s="49">
        <f>'Table 1'!P33*$Y$7</f>
        <v>0</v>
      </c>
      <c r="Z33" s="49">
        <f>'Table 1'!W33*$Z$7</f>
        <v>0</v>
      </c>
      <c r="AA33" s="54">
        <f>'SW Data'!O31-'SW Data'!P31</f>
        <v>0</v>
      </c>
      <c r="AB33" s="51">
        <f t="shared" si="5"/>
        <v>0</v>
      </c>
      <c r="AC33" s="53">
        <f>'Table 1'!F33+'Table 1'!G33</f>
        <v>0</v>
      </c>
      <c r="AD33" s="49">
        <f>'Table 1'!L33+'Table 1'!M33</f>
        <v>0</v>
      </c>
      <c r="AE33" s="49">
        <f>SUM('Table 1'!R33:T33)</f>
        <v>0</v>
      </c>
      <c r="AF33" s="48">
        <f>'GW Data'!E30+'GW Data'!P30</f>
        <v>0</v>
      </c>
      <c r="AG33" s="49">
        <f>'GW Data'!G30</f>
        <v>0</v>
      </c>
      <c r="AH33" s="49">
        <f>'GW Data'!I30+'GW Data'!J30+'GW Data'!K30+'GW Data'!L30+'GW Data'!Y30</f>
        <v>0</v>
      </c>
      <c r="AI33" s="51">
        <f t="shared" si="6"/>
        <v>0</v>
      </c>
      <c r="AJ33" s="53">
        <f t="shared" si="7"/>
        <v>0</v>
      </c>
      <c r="AK33" s="49">
        <f>'SW Data'!C31</f>
        <v>0</v>
      </c>
      <c r="AL33" s="49">
        <f t="shared" si="8"/>
        <v>0</v>
      </c>
      <c r="AM33" s="52">
        <f t="shared" si="10"/>
        <v>562.2432399999991</v>
      </c>
      <c r="AN33" s="45"/>
    </row>
    <row r="34" spans="1:40" x14ac:dyDescent="0.2">
      <c r="A34" s="57">
        <f t="shared" si="9"/>
        <v>2024</v>
      </c>
      <c r="B34" s="47">
        <f>'SW Data'!B32</f>
        <v>0</v>
      </c>
      <c r="C34" s="48">
        <f>'SW Data'!C32</f>
        <v>0</v>
      </c>
      <c r="D34" s="49">
        <f t="shared" si="1"/>
        <v>0</v>
      </c>
      <c r="E34" s="49">
        <f>0.4*'SW Data'!D32</f>
        <v>0</v>
      </c>
      <c r="F34" s="49">
        <f>0.6*'SW Data'!G32+'SW Data'!J32</f>
        <v>0</v>
      </c>
      <c r="G34" s="49">
        <f>'GW Data'!H31</f>
        <v>0</v>
      </c>
      <c r="H34" s="49">
        <f>'GW Data'!H62</f>
        <v>0</v>
      </c>
      <c r="I34" s="50">
        <f>'GW Data'!H93+0.6*'SW Data'!D32</f>
        <v>0</v>
      </c>
      <c r="J34" s="51">
        <f t="shared" si="2"/>
        <v>0</v>
      </c>
      <c r="K34" s="47">
        <f>'SW Data'!E32</f>
        <v>0</v>
      </c>
      <c r="L34" s="48">
        <f>0.6*'SW Data'!H32</f>
        <v>0</v>
      </c>
      <c r="M34" s="49">
        <f>'GW Data'!C31</f>
        <v>0</v>
      </c>
      <c r="N34" s="49">
        <f>'GW Data'!C62+'SW Data'!L32</f>
        <v>0</v>
      </c>
      <c r="O34" s="50">
        <f>'GW Data'!C93</f>
        <v>0</v>
      </c>
      <c r="P34" s="51">
        <f t="shared" si="3"/>
        <v>0</v>
      </c>
      <c r="Q34" s="47">
        <f>'SW Data'!F32</f>
        <v>0</v>
      </c>
      <c r="R34" s="48">
        <f>0.6*'SW Data'!I32+'SW Data'!K32</f>
        <v>0</v>
      </c>
      <c r="S34" s="49">
        <f>'GW Data'!R31+'GW Data'!T31</f>
        <v>0</v>
      </c>
      <c r="T34" s="49">
        <f>'SW Data'!N32</f>
        <v>0</v>
      </c>
      <c r="U34" s="49">
        <f>'GW Data'!R62+'SW Data'!M32</f>
        <v>0</v>
      </c>
      <c r="V34" s="50">
        <f>'GW Data'!R93</f>
        <v>0</v>
      </c>
      <c r="W34" s="52">
        <f t="shared" si="4"/>
        <v>0</v>
      </c>
      <c r="X34" s="53">
        <f>'Table 1'!J34*$X$7</f>
        <v>0</v>
      </c>
      <c r="Y34" s="49">
        <f>'Table 1'!P34*$Y$7</f>
        <v>0</v>
      </c>
      <c r="Z34" s="49">
        <f>'Table 1'!W34*$Z$7</f>
        <v>0</v>
      </c>
      <c r="AA34" s="54">
        <f>'SW Data'!O32-'SW Data'!P32</f>
        <v>0</v>
      </c>
      <c r="AB34" s="51">
        <f t="shared" si="5"/>
        <v>0</v>
      </c>
      <c r="AC34" s="53">
        <f>'Table 1'!F34+'Table 1'!G34</f>
        <v>0</v>
      </c>
      <c r="AD34" s="49">
        <f>'Table 1'!L34+'Table 1'!M34</f>
        <v>0</v>
      </c>
      <c r="AE34" s="49">
        <f>SUM('Table 1'!R34:T34)</f>
        <v>0</v>
      </c>
      <c r="AF34" s="48">
        <f>'GW Data'!E31+'GW Data'!P31</f>
        <v>0</v>
      </c>
      <c r="AG34" s="49">
        <f>'GW Data'!G31</f>
        <v>0</v>
      </c>
      <c r="AH34" s="49">
        <f>'GW Data'!I31+'GW Data'!J31+'GW Data'!K31+'GW Data'!L31+'GW Data'!Y31</f>
        <v>0</v>
      </c>
      <c r="AI34" s="51">
        <f t="shared" si="6"/>
        <v>0</v>
      </c>
      <c r="AJ34" s="53">
        <f t="shared" si="7"/>
        <v>0</v>
      </c>
      <c r="AK34" s="49">
        <f>'SW Data'!C32</f>
        <v>0</v>
      </c>
      <c r="AL34" s="49">
        <f t="shared" si="8"/>
        <v>0</v>
      </c>
      <c r="AM34" s="52">
        <f t="shared" si="10"/>
        <v>0</v>
      </c>
      <c r="AN34" s="45"/>
    </row>
    <row r="35" spans="1:40" x14ac:dyDescent="0.2">
      <c r="A35" s="58">
        <f t="shared" si="9"/>
        <v>2025</v>
      </c>
      <c r="B35" s="59">
        <f>'SW Data'!B33</f>
        <v>0</v>
      </c>
      <c r="C35" s="60">
        <f>'SW Data'!C33</f>
        <v>0</v>
      </c>
      <c r="D35" s="61">
        <f t="shared" si="1"/>
        <v>0</v>
      </c>
      <c r="E35" s="61">
        <f>0.4*'SW Data'!D33</f>
        <v>0</v>
      </c>
      <c r="F35" s="61">
        <f>0.6*'SW Data'!G33+'SW Data'!J33</f>
        <v>0</v>
      </c>
      <c r="G35" s="61">
        <f>'GW Data'!H32</f>
        <v>0</v>
      </c>
      <c r="H35" s="61">
        <f>'GW Data'!H63</f>
        <v>0</v>
      </c>
      <c r="I35" s="62">
        <f>'GW Data'!H94+0.6*'SW Data'!D33</f>
        <v>0</v>
      </c>
      <c r="J35" s="63">
        <f t="shared" si="2"/>
        <v>0</v>
      </c>
      <c r="K35" s="59">
        <f>'SW Data'!E33</f>
        <v>0</v>
      </c>
      <c r="L35" s="60">
        <f>0.6*'SW Data'!H33</f>
        <v>0</v>
      </c>
      <c r="M35" s="61">
        <f>'GW Data'!C32</f>
        <v>0</v>
      </c>
      <c r="N35" s="61">
        <f>'GW Data'!C63+'SW Data'!L33</f>
        <v>0</v>
      </c>
      <c r="O35" s="62">
        <f>'GW Data'!C94</f>
        <v>0</v>
      </c>
      <c r="P35" s="63">
        <f t="shared" si="3"/>
        <v>0</v>
      </c>
      <c r="Q35" s="59">
        <f>'SW Data'!F33</f>
        <v>0</v>
      </c>
      <c r="R35" s="60">
        <f>0.6*'SW Data'!I33+'SW Data'!K33</f>
        <v>0</v>
      </c>
      <c r="S35" s="61">
        <f>'GW Data'!R32+'GW Data'!T32</f>
        <v>0</v>
      </c>
      <c r="T35" s="61">
        <f>'SW Data'!N33</f>
        <v>0</v>
      </c>
      <c r="U35" s="61">
        <f>'GW Data'!R63+'SW Data'!M33</f>
        <v>0</v>
      </c>
      <c r="V35" s="62">
        <f>'GW Data'!R94</f>
        <v>0</v>
      </c>
      <c r="W35" s="64">
        <f t="shared" si="4"/>
        <v>0</v>
      </c>
      <c r="X35" s="65">
        <f>'Table 1'!J35*$X$7</f>
        <v>0</v>
      </c>
      <c r="Y35" s="61">
        <f>'Table 1'!P35*$Y$7</f>
        <v>0</v>
      </c>
      <c r="Z35" s="61">
        <f>'Table 1'!W35*$Z$7</f>
        <v>0</v>
      </c>
      <c r="AA35" s="66">
        <f>'SW Data'!O33-'SW Data'!P33</f>
        <v>0</v>
      </c>
      <c r="AB35" s="63">
        <f t="shared" si="5"/>
        <v>0</v>
      </c>
      <c r="AC35" s="65">
        <f>'Table 1'!F35+'Table 1'!G35</f>
        <v>0</v>
      </c>
      <c r="AD35" s="61">
        <f>'Table 1'!L35+'Table 1'!M35</f>
        <v>0</v>
      </c>
      <c r="AE35" s="61">
        <f>SUM('Table 1'!R35:T35)</f>
        <v>0</v>
      </c>
      <c r="AF35" s="60">
        <f>'GW Data'!E32+'GW Data'!P32</f>
        <v>0</v>
      </c>
      <c r="AG35" s="61">
        <f>'GW Data'!G32</f>
        <v>0</v>
      </c>
      <c r="AH35" s="61">
        <f>'GW Data'!I32+'GW Data'!J32+'GW Data'!K32+'GW Data'!L32+'GW Data'!Y32</f>
        <v>0</v>
      </c>
      <c r="AI35" s="63">
        <f t="shared" si="6"/>
        <v>0</v>
      </c>
      <c r="AJ35" s="65">
        <f t="shared" si="7"/>
        <v>0</v>
      </c>
      <c r="AK35" s="61">
        <f>'SW Data'!C33</f>
        <v>0</v>
      </c>
      <c r="AL35" s="61">
        <f t="shared" si="8"/>
        <v>0</v>
      </c>
      <c r="AM35" s="64">
        <f t="shared" si="10"/>
        <v>0</v>
      </c>
      <c r="AN35" s="45"/>
    </row>
  </sheetData>
  <mergeCells count="20">
    <mergeCell ref="B2:P2"/>
    <mergeCell ref="Q2:AB2"/>
    <mergeCell ref="AC2:AM2"/>
    <mergeCell ref="B3:P3"/>
    <mergeCell ref="Q3:AB3"/>
    <mergeCell ref="AC3:AM3"/>
    <mergeCell ref="B4:P4"/>
    <mergeCell ref="Q4:AB4"/>
    <mergeCell ref="AC4:AM4"/>
    <mergeCell ref="B6:J6"/>
    <mergeCell ref="K6:P6"/>
    <mergeCell ref="Q6:W6"/>
    <mergeCell ref="X6:AB6"/>
    <mergeCell ref="AC6:AI6"/>
    <mergeCell ref="AJ6:AM7"/>
    <mergeCell ref="C7:I7"/>
    <mergeCell ref="L7:O7"/>
    <mergeCell ref="R7:V7"/>
    <mergeCell ref="AC7:AE7"/>
    <mergeCell ref="AF7:AH7"/>
  </mergeCells>
  <printOptions horizontalCentered="1"/>
  <pageMargins left="0.37013888888888902" right="0.19027777777777799" top="0.47013888888888899" bottom="0.4" header="0.51180555555555496" footer="0.15972222222222199"/>
  <pageSetup scale="90" firstPageNumber="0" orientation="landscape" r:id="rId1"/>
  <headerFooter>
    <oddFooter>&amp;R&amp;8&amp;F,  &amp;A,  &amp;D</oddFooter>
  </headerFooter>
  <colBreaks count="2" manualBreakCount="2">
    <brk id="16" max="1048575" man="1"/>
    <brk id="2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S36"/>
  <sheetViews>
    <sheetView zoomScale="96" zoomScaleNormal="96" workbookViewId="0">
      <pane xSplit="1" ySplit="7" topLeftCell="B8" activePane="bottomRight" state="frozen"/>
      <selection activeCell="B29" sqref="B29"/>
      <selection pane="topRight" activeCell="B29" sqref="B29"/>
      <selection pane="bottomLeft" activeCell="B29" sqref="B29"/>
      <selection pane="bottomRight" activeCell="P27" sqref="P27"/>
    </sheetView>
  </sheetViews>
  <sheetFormatPr defaultRowHeight="12.75" x14ac:dyDescent="0.2"/>
  <cols>
    <col min="2" max="2" width="11.7109375"/>
    <col min="3" max="3" width="11.5703125"/>
    <col min="4" max="4" width="10.28515625"/>
    <col min="5" max="5" width="9.85546875"/>
    <col min="6" max="6" width="10.85546875"/>
    <col min="7" max="7" width="11.5703125"/>
    <col min="8" max="12" width="9.85546875"/>
    <col min="13" max="13" width="13.140625"/>
    <col min="14" max="14" width="10.5703125"/>
    <col min="15" max="15" width="13.28515625"/>
    <col min="16" max="17" width="16.5703125"/>
    <col min="18" max="1025" width="8.42578125"/>
  </cols>
  <sheetData>
    <row r="1" spans="1:18" ht="23.25" x14ac:dyDescent="0.35">
      <c r="A1" s="174" t="s">
        <v>47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</row>
    <row r="2" spans="1:18" ht="18" x14ac:dyDescent="0.25">
      <c r="A2" s="175" t="s">
        <v>48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</row>
    <row r="3" spans="1:18" x14ac:dyDescent="0.2">
      <c r="A3" s="163" t="s">
        <v>49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</row>
    <row r="5" spans="1:18" ht="12.75" customHeight="1" x14ac:dyDescent="0.2">
      <c r="B5" s="176" t="s">
        <v>50</v>
      </c>
      <c r="C5" s="176"/>
      <c r="D5" s="176"/>
      <c r="E5" s="176"/>
      <c r="F5" s="176"/>
      <c r="G5" s="177" t="s">
        <v>51</v>
      </c>
      <c r="H5" s="177"/>
      <c r="I5" s="177"/>
      <c r="J5" s="178" t="s">
        <v>52</v>
      </c>
      <c r="K5" s="178"/>
      <c r="L5" s="178"/>
      <c r="M5" s="178"/>
      <c r="N5" s="178"/>
      <c r="O5" s="179" t="s">
        <v>53</v>
      </c>
      <c r="P5" s="179"/>
      <c r="Q5" s="179"/>
    </row>
    <row r="6" spans="1:18" ht="82.9" customHeight="1" x14ac:dyDescent="0.2">
      <c r="A6" s="67" t="s">
        <v>54</v>
      </c>
      <c r="B6" s="68" t="s">
        <v>55</v>
      </c>
      <c r="C6" s="69" t="s">
        <v>56</v>
      </c>
      <c r="D6" s="69" t="s">
        <v>57</v>
      </c>
      <c r="E6" s="69" t="s">
        <v>58</v>
      </c>
      <c r="F6" s="70" t="s">
        <v>59</v>
      </c>
      <c r="G6" s="68" t="s">
        <v>60</v>
      </c>
      <c r="H6" s="69" t="s">
        <v>61</v>
      </c>
      <c r="I6" s="70" t="s">
        <v>62</v>
      </c>
      <c r="J6" s="68" t="s">
        <v>63</v>
      </c>
      <c r="K6" s="69" t="s">
        <v>64</v>
      </c>
      <c r="L6" s="69" t="s">
        <v>65</v>
      </c>
      <c r="M6" s="69" t="s">
        <v>66</v>
      </c>
      <c r="N6" s="70" t="s">
        <v>67</v>
      </c>
      <c r="O6" s="69" t="s">
        <v>68</v>
      </c>
      <c r="P6" s="70" t="s">
        <v>69</v>
      </c>
      <c r="Q6" s="70" t="s">
        <v>70</v>
      </c>
    </row>
    <row r="7" spans="1:18" x14ac:dyDescent="0.2">
      <c r="A7" s="71">
        <v>1</v>
      </c>
      <c r="B7" s="29">
        <f t="shared" ref="B7:Q7" si="0">A7+1</f>
        <v>2</v>
      </c>
      <c r="C7" s="30">
        <f t="shared" si="0"/>
        <v>3</v>
      </c>
      <c r="D7" s="30">
        <f t="shared" si="0"/>
        <v>4</v>
      </c>
      <c r="E7" s="30">
        <f t="shared" si="0"/>
        <v>5</v>
      </c>
      <c r="F7" s="31">
        <f t="shared" si="0"/>
        <v>6</v>
      </c>
      <c r="G7" s="29">
        <f t="shared" si="0"/>
        <v>7</v>
      </c>
      <c r="H7" s="30">
        <f t="shared" si="0"/>
        <v>8</v>
      </c>
      <c r="I7" s="31">
        <f t="shared" si="0"/>
        <v>9</v>
      </c>
      <c r="J7" s="29">
        <f t="shared" si="0"/>
        <v>10</v>
      </c>
      <c r="K7" s="30">
        <f t="shared" si="0"/>
        <v>11</v>
      </c>
      <c r="L7" s="30">
        <f t="shared" si="0"/>
        <v>12</v>
      </c>
      <c r="M7" s="30">
        <f t="shared" si="0"/>
        <v>13</v>
      </c>
      <c r="N7" s="31">
        <f t="shared" si="0"/>
        <v>14</v>
      </c>
      <c r="O7" s="30">
        <f t="shared" si="0"/>
        <v>15</v>
      </c>
      <c r="P7" s="31">
        <f t="shared" si="0"/>
        <v>16</v>
      </c>
      <c r="Q7" s="31">
        <f t="shared" si="0"/>
        <v>17</v>
      </c>
    </row>
    <row r="8" spans="1:18" x14ac:dyDescent="0.2">
      <c r="A8" s="72">
        <v>2000</v>
      </c>
      <c r="B8" s="73">
        <v>19435</v>
      </c>
      <c r="C8" s="74">
        <v>0</v>
      </c>
      <c r="D8" s="74">
        <v>5921</v>
      </c>
      <c r="E8" s="74">
        <v>3630.86</v>
      </c>
      <c r="F8" s="75">
        <v>4854.6499999999996</v>
      </c>
      <c r="G8" s="37">
        <v>5203</v>
      </c>
      <c r="H8" s="38">
        <v>0</v>
      </c>
      <c r="I8" s="39">
        <v>4554</v>
      </c>
      <c r="J8" s="73">
        <v>0</v>
      </c>
      <c r="K8" s="74">
        <v>0</v>
      </c>
      <c r="L8" s="74">
        <v>0</v>
      </c>
      <c r="M8" s="74">
        <v>13</v>
      </c>
      <c r="N8" s="75">
        <v>5556.6</v>
      </c>
      <c r="O8" s="74">
        <v>1940</v>
      </c>
      <c r="P8" s="76">
        <v>0</v>
      </c>
      <c r="Q8" s="77"/>
      <c r="R8" s="49"/>
    </row>
    <row r="9" spans="1:18" x14ac:dyDescent="0.2">
      <c r="A9" s="78">
        <f t="shared" ref="A9:A33" si="1">A8+1</f>
        <v>2001</v>
      </c>
      <c r="B9" s="79">
        <v>19751.57</v>
      </c>
      <c r="C9" s="80">
        <v>0</v>
      </c>
      <c r="D9" s="80">
        <v>5011</v>
      </c>
      <c r="E9" s="80">
        <v>552.74</v>
      </c>
      <c r="F9" s="81">
        <v>3097.08</v>
      </c>
      <c r="G9" s="48">
        <v>4682</v>
      </c>
      <c r="H9" s="49">
        <v>0</v>
      </c>
      <c r="I9" s="50">
        <v>1634</v>
      </c>
      <c r="J9" s="79">
        <v>0</v>
      </c>
      <c r="K9" s="80">
        <v>0</v>
      </c>
      <c r="L9" s="80">
        <v>0</v>
      </c>
      <c r="M9" s="80">
        <v>65</v>
      </c>
      <c r="N9" s="81">
        <v>3972.1</v>
      </c>
      <c r="O9" s="80">
        <v>1500</v>
      </c>
      <c r="P9" s="76">
        <v>0</v>
      </c>
      <c r="Q9" s="82"/>
      <c r="R9" s="49"/>
    </row>
    <row r="10" spans="1:18" x14ac:dyDescent="0.2">
      <c r="A10" s="78">
        <f t="shared" si="1"/>
        <v>2002</v>
      </c>
      <c r="B10" s="79">
        <v>15903.94</v>
      </c>
      <c r="C10" s="80">
        <v>0</v>
      </c>
      <c r="D10" s="80">
        <v>5646</v>
      </c>
      <c r="E10" s="80">
        <v>230.99</v>
      </c>
      <c r="F10" s="81">
        <v>1579.15</v>
      </c>
      <c r="G10" s="48">
        <v>5286</v>
      </c>
      <c r="H10" s="49">
        <v>0</v>
      </c>
      <c r="I10" s="50">
        <v>3814</v>
      </c>
      <c r="J10" s="79">
        <v>0</v>
      </c>
      <c r="K10" s="80">
        <v>0</v>
      </c>
      <c r="L10" s="80">
        <v>0</v>
      </c>
      <c r="M10" s="80">
        <v>41</v>
      </c>
      <c r="N10" s="81">
        <v>5750.4</v>
      </c>
      <c r="O10" s="80">
        <v>770</v>
      </c>
      <c r="P10" s="83">
        <v>770</v>
      </c>
      <c r="Q10" s="82" t="s">
        <v>71</v>
      </c>
      <c r="R10" s="49" t="s">
        <v>72</v>
      </c>
    </row>
    <row r="11" spans="1:18" x14ac:dyDescent="0.2">
      <c r="A11" s="78">
        <f t="shared" si="1"/>
        <v>2003</v>
      </c>
      <c r="B11" s="79">
        <v>17700</v>
      </c>
      <c r="C11" s="80">
        <v>0</v>
      </c>
      <c r="D11" s="80">
        <v>4965</v>
      </c>
      <c r="E11" s="80">
        <v>1060</v>
      </c>
      <c r="F11" s="81">
        <v>905.35871999999995</v>
      </c>
      <c r="G11" s="48">
        <v>4358</v>
      </c>
      <c r="H11" s="49">
        <v>0</v>
      </c>
      <c r="I11" s="50">
        <v>996</v>
      </c>
      <c r="J11" s="79">
        <v>0</v>
      </c>
      <c r="K11" s="80">
        <v>0</v>
      </c>
      <c r="L11" s="80">
        <v>0</v>
      </c>
      <c r="M11" s="80">
        <v>39</v>
      </c>
      <c r="N11" s="81">
        <v>3375</v>
      </c>
      <c r="O11" s="80">
        <v>260</v>
      </c>
      <c r="P11" s="83">
        <v>260</v>
      </c>
      <c r="Q11" s="82" t="s">
        <v>71</v>
      </c>
      <c r="R11" s="49" t="s">
        <v>72</v>
      </c>
    </row>
    <row r="12" spans="1:18" x14ac:dyDescent="0.2">
      <c r="A12" s="78">
        <f t="shared" si="1"/>
        <v>2004</v>
      </c>
      <c r="B12" s="79">
        <v>19759</v>
      </c>
      <c r="C12" s="80">
        <v>0</v>
      </c>
      <c r="D12" s="80">
        <v>3732</v>
      </c>
      <c r="E12" s="80">
        <v>341</v>
      </c>
      <c r="F12" s="81">
        <v>0</v>
      </c>
      <c r="G12" s="79">
        <v>4960</v>
      </c>
      <c r="H12" s="80">
        <v>0</v>
      </c>
      <c r="I12" s="81">
        <v>1283</v>
      </c>
      <c r="J12" s="79">
        <v>46.163333333333298</v>
      </c>
      <c r="K12" s="80">
        <v>0</v>
      </c>
      <c r="L12" s="80">
        <v>40.5</v>
      </c>
      <c r="M12" s="80">
        <f>284.5+25</f>
        <v>309.5</v>
      </c>
      <c r="N12" s="81">
        <v>3158.1</v>
      </c>
      <c r="O12" s="80">
        <v>360</v>
      </c>
      <c r="P12" s="83">
        <v>360</v>
      </c>
      <c r="Q12" s="82" t="s">
        <v>71</v>
      </c>
      <c r="R12" s="49" t="s">
        <v>72</v>
      </c>
    </row>
    <row r="13" spans="1:18" x14ac:dyDescent="0.2">
      <c r="A13" s="72">
        <f t="shared" si="1"/>
        <v>2005</v>
      </c>
      <c r="B13" s="73">
        <v>21060</v>
      </c>
      <c r="C13" s="74">
        <v>0</v>
      </c>
      <c r="D13" s="74">
        <v>4745</v>
      </c>
      <c r="E13" s="74">
        <v>1151</v>
      </c>
      <c r="F13" s="75">
        <v>0</v>
      </c>
      <c r="G13" s="73">
        <v>5213</v>
      </c>
      <c r="H13" s="74">
        <v>0</v>
      </c>
      <c r="I13" s="75">
        <v>458</v>
      </c>
      <c r="J13" s="73">
        <v>43</v>
      </c>
      <c r="K13" s="74">
        <v>0</v>
      </c>
      <c r="L13" s="74">
        <v>40.5</v>
      </c>
      <c r="M13" s="74">
        <f>284.5+13</f>
        <v>297.5</v>
      </c>
      <c r="N13" s="75">
        <v>3429.5077083333299</v>
      </c>
      <c r="O13" s="74">
        <v>910</v>
      </c>
      <c r="P13" s="84">
        <v>910</v>
      </c>
      <c r="Q13" s="77" t="s">
        <v>71</v>
      </c>
      <c r="R13" s="49" t="s">
        <v>72</v>
      </c>
    </row>
    <row r="14" spans="1:18" x14ac:dyDescent="0.2">
      <c r="A14" s="78">
        <f t="shared" si="1"/>
        <v>2006</v>
      </c>
      <c r="B14" s="79">
        <v>17608</v>
      </c>
      <c r="C14" s="80">
        <v>0</v>
      </c>
      <c r="D14" s="80">
        <v>4418</v>
      </c>
      <c r="E14" s="80">
        <v>404</v>
      </c>
      <c r="F14" s="81">
        <v>0</v>
      </c>
      <c r="G14" s="79">
        <v>5150</v>
      </c>
      <c r="H14" s="80">
        <v>0</v>
      </c>
      <c r="I14" s="81">
        <v>0</v>
      </c>
      <c r="J14" s="79">
        <v>50</v>
      </c>
      <c r="K14" s="80">
        <v>0</v>
      </c>
      <c r="L14" s="80">
        <v>46.21</v>
      </c>
      <c r="M14" s="80">
        <v>324.86</v>
      </c>
      <c r="N14" s="81">
        <v>3030.7950833333298</v>
      </c>
      <c r="O14" s="80">
        <v>1420</v>
      </c>
      <c r="P14" s="83">
        <v>1420</v>
      </c>
      <c r="Q14" s="82" t="s">
        <v>71</v>
      </c>
      <c r="R14" s="49" t="s">
        <v>72</v>
      </c>
    </row>
    <row r="15" spans="1:18" x14ac:dyDescent="0.2">
      <c r="A15" s="78">
        <f t="shared" si="1"/>
        <v>2007</v>
      </c>
      <c r="B15" s="79">
        <v>20333.15728743</v>
      </c>
      <c r="C15" s="80">
        <v>0</v>
      </c>
      <c r="D15" s="80">
        <v>4522</v>
      </c>
      <c r="E15" s="80">
        <v>1307.9206780510001</v>
      </c>
      <c r="F15" s="81">
        <v>673.76529795900001</v>
      </c>
      <c r="G15" s="79">
        <v>4961</v>
      </c>
      <c r="H15" s="80">
        <v>0</v>
      </c>
      <c r="I15" s="81">
        <v>444</v>
      </c>
      <c r="J15" s="79">
        <v>37.743749999999999</v>
      </c>
      <c r="K15" s="80">
        <v>0</v>
      </c>
      <c r="L15" s="80">
        <v>17.835862916666699</v>
      </c>
      <c r="M15" s="80">
        <v>143.44905583333301</v>
      </c>
      <c r="N15" s="81">
        <v>2428</v>
      </c>
      <c r="O15" s="80">
        <v>2320</v>
      </c>
      <c r="P15" s="85">
        <v>744</v>
      </c>
      <c r="Q15" s="82" t="s">
        <v>71</v>
      </c>
      <c r="R15" s="49" t="s">
        <v>73</v>
      </c>
    </row>
    <row r="16" spans="1:18" x14ac:dyDescent="0.2">
      <c r="A16" s="78">
        <f t="shared" si="1"/>
        <v>2008</v>
      </c>
      <c r="B16" s="79">
        <v>21637.686229899999</v>
      </c>
      <c r="C16" s="80">
        <v>0</v>
      </c>
      <c r="D16" s="80">
        <v>4995</v>
      </c>
      <c r="E16" s="80">
        <v>1567.4777061970001</v>
      </c>
      <c r="F16" s="81">
        <v>1397.3355552390001</v>
      </c>
      <c r="G16" s="79">
        <v>1056</v>
      </c>
      <c r="H16" s="80">
        <v>0</v>
      </c>
      <c r="I16" s="81">
        <v>87</v>
      </c>
      <c r="J16" s="79">
        <v>36.998958333333299</v>
      </c>
      <c r="K16" s="80">
        <v>0</v>
      </c>
      <c r="L16" s="80">
        <v>13.8067848114583</v>
      </c>
      <c r="M16" s="80">
        <v>120.81022690624999</v>
      </c>
      <c r="N16" s="81">
        <v>1765.94523841305</v>
      </c>
      <c r="O16" s="80">
        <v>3080</v>
      </c>
      <c r="P16" s="76">
        <v>0</v>
      </c>
      <c r="Q16" s="82" t="s">
        <v>74</v>
      </c>
      <c r="R16" s="49"/>
    </row>
    <row r="17" spans="1:19" x14ac:dyDescent="0.2">
      <c r="A17" s="78">
        <f t="shared" si="1"/>
        <v>2009</v>
      </c>
      <c r="B17" s="79">
        <v>24405.025108620001</v>
      </c>
      <c r="C17" s="80">
        <v>0</v>
      </c>
      <c r="D17" s="80">
        <v>4192.7209999999995</v>
      </c>
      <c r="E17" s="80">
        <v>779.36529932300004</v>
      </c>
      <c r="F17" s="81">
        <v>8406.6844061070005</v>
      </c>
      <c r="G17" s="79">
        <v>394</v>
      </c>
      <c r="H17" s="80">
        <v>0</v>
      </c>
      <c r="I17" s="81">
        <v>169</v>
      </c>
      <c r="J17" s="79">
        <v>28.393750000000001</v>
      </c>
      <c r="K17" s="80">
        <v>0</v>
      </c>
      <c r="L17" s="80">
        <v>7.3938082079166696</v>
      </c>
      <c r="M17" s="80">
        <v>64.696282262500006</v>
      </c>
      <c r="N17" s="81">
        <v>1019.59584041219</v>
      </c>
      <c r="O17" s="80">
        <v>3100</v>
      </c>
      <c r="P17" s="76">
        <v>0</v>
      </c>
      <c r="Q17" s="82" t="s">
        <v>74</v>
      </c>
      <c r="R17" s="49"/>
    </row>
    <row r="18" spans="1:19" x14ac:dyDescent="0.2">
      <c r="A18" s="72">
        <f t="shared" si="1"/>
        <v>2010</v>
      </c>
      <c r="B18" s="73">
        <v>20417.653156290002</v>
      </c>
      <c r="C18" s="74">
        <v>0</v>
      </c>
      <c r="D18" s="74">
        <v>5040.6679999999997</v>
      </c>
      <c r="E18" s="74">
        <v>2357.771931281</v>
      </c>
      <c r="F18" s="75">
        <v>12755.623305256</v>
      </c>
      <c r="G18" s="73">
        <v>474</v>
      </c>
      <c r="H18" s="74">
        <v>81</v>
      </c>
      <c r="I18" s="75">
        <v>1336</v>
      </c>
      <c r="J18" s="73">
        <v>40.780208333333299</v>
      </c>
      <c r="K18" s="74">
        <v>117.066666666667</v>
      </c>
      <c r="L18" s="74">
        <v>11.253437798749999</v>
      </c>
      <c r="M18" s="74">
        <v>98.468281537500005</v>
      </c>
      <c r="N18" s="75">
        <v>1920.5536463261601</v>
      </c>
      <c r="O18" s="74">
        <v>2890</v>
      </c>
      <c r="P18" s="86">
        <v>0</v>
      </c>
      <c r="Q18" s="77" t="s">
        <v>74</v>
      </c>
      <c r="R18" s="49"/>
      <c r="S18" s="87"/>
    </row>
    <row r="19" spans="1:19" x14ac:dyDescent="0.2">
      <c r="A19" s="78">
        <f t="shared" si="1"/>
        <v>2011</v>
      </c>
      <c r="B19" s="79">
        <v>19722</v>
      </c>
      <c r="C19" s="80">
        <v>0</v>
      </c>
      <c r="D19" s="80">
        <v>4826</v>
      </c>
      <c r="E19" s="80">
        <v>1074</v>
      </c>
      <c r="F19" s="81">
        <v>9916</v>
      </c>
      <c r="G19" s="79">
        <v>530</v>
      </c>
      <c r="H19" s="80">
        <v>55</v>
      </c>
      <c r="I19" s="81">
        <v>39</v>
      </c>
      <c r="J19" s="79">
        <v>36</v>
      </c>
      <c r="K19" s="80">
        <v>154</v>
      </c>
      <c r="L19" s="80">
        <v>13.65</v>
      </c>
      <c r="M19" s="80">
        <v>119.46</v>
      </c>
      <c r="N19" s="81">
        <v>1965</v>
      </c>
      <c r="O19" s="80">
        <v>2580</v>
      </c>
      <c r="P19" s="76">
        <v>0</v>
      </c>
      <c r="Q19" s="82" t="s">
        <v>74</v>
      </c>
      <c r="R19" s="49"/>
    </row>
    <row r="20" spans="1:19" x14ac:dyDescent="0.2">
      <c r="A20" s="78">
        <f t="shared" si="1"/>
        <v>2012</v>
      </c>
      <c r="B20" s="79">
        <v>14376</v>
      </c>
      <c r="C20" s="80">
        <v>0</v>
      </c>
      <c r="D20" s="80">
        <v>6129</v>
      </c>
      <c r="E20" s="80">
        <v>494</v>
      </c>
      <c r="F20" s="81">
        <v>6441</v>
      </c>
      <c r="G20" s="79">
        <v>886</v>
      </c>
      <c r="H20" s="80">
        <v>105</v>
      </c>
      <c r="I20" s="81">
        <v>0</v>
      </c>
      <c r="J20" s="79">
        <v>51</v>
      </c>
      <c r="K20" s="80">
        <v>107</v>
      </c>
      <c r="L20" s="80">
        <v>24</v>
      </c>
      <c r="M20" s="80">
        <v>213</v>
      </c>
      <c r="N20" s="81">
        <v>67</v>
      </c>
      <c r="O20" s="80">
        <v>1860</v>
      </c>
      <c r="P20" s="76">
        <v>0</v>
      </c>
      <c r="Q20" s="82" t="s">
        <v>74</v>
      </c>
      <c r="R20" s="49"/>
      <c r="S20" s="87"/>
    </row>
    <row r="21" spans="1:19" x14ac:dyDescent="0.2">
      <c r="A21" s="78">
        <f t="shared" si="1"/>
        <v>2013</v>
      </c>
      <c r="B21" s="79">
        <v>18433.190320739999</v>
      </c>
      <c r="C21" s="80">
        <v>0</v>
      </c>
      <c r="D21" s="80">
        <v>3839</v>
      </c>
      <c r="E21" s="80">
        <v>91.180166467000006</v>
      </c>
      <c r="F21" s="81">
        <v>0</v>
      </c>
      <c r="G21" s="79">
        <v>553</v>
      </c>
      <c r="H21" s="80">
        <v>75</v>
      </c>
      <c r="I21" s="81">
        <v>0</v>
      </c>
      <c r="J21" s="79">
        <v>45</v>
      </c>
      <c r="K21" s="80">
        <v>52</v>
      </c>
      <c r="L21" s="80">
        <v>17</v>
      </c>
      <c r="M21" s="80">
        <v>147.22344861875001</v>
      </c>
      <c r="N21" s="81">
        <v>0</v>
      </c>
      <c r="O21" s="80">
        <v>1130</v>
      </c>
      <c r="P21" s="85">
        <v>1054</v>
      </c>
      <c r="Q21" s="82" t="s">
        <v>71</v>
      </c>
      <c r="R21" s="49"/>
    </row>
    <row r="22" spans="1:19" x14ac:dyDescent="0.2">
      <c r="A22" s="78">
        <f t="shared" si="1"/>
        <v>2014</v>
      </c>
      <c r="B22" s="79">
        <v>26707</v>
      </c>
      <c r="C22" s="80">
        <v>7448</v>
      </c>
      <c r="D22" s="80">
        <v>3110.41</v>
      </c>
      <c r="E22" s="80">
        <v>0</v>
      </c>
      <c r="F22" s="81">
        <v>0</v>
      </c>
      <c r="G22" s="79">
        <v>412</v>
      </c>
      <c r="H22" s="80">
        <v>35</v>
      </c>
      <c r="I22" s="81">
        <v>184</v>
      </c>
      <c r="J22" s="79">
        <v>38</v>
      </c>
      <c r="K22" s="80">
        <v>40</v>
      </c>
      <c r="L22" s="80">
        <v>11.43</v>
      </c>
      <c r="M22" s="80">
        <v>99.99</v>
      </c>
      <c r="N22" s="81">
        <v>0</v>
      </c>
      <c r="O22" s="80">
        <v>1250</v>
      </c>
      <c r="P22" s="85">
        <v>1228</v>
      </c>
      <c r="Q22" s="82" t="s">
        <v>71</v>
      </c>
      <c r="R22" s="49"/>
    </row>
    <row r="23" spans="1:19" x14ac:dyDescent="0.2">
      <c r="A23" s="72">
        <f t="shared" si="1"/>
        <v>2015</v>
      </c>
      <c r="B23" s="73">
        <v>27895</v>
      </c>
      <c r="C23" s="74">
        <v>10760</v>
      </c>
      <c r="D23" s="74">
        <v>3668</v>
      </c>
      <c r="E23" s="74">
        <v>142</v>
      </c>
      <c r="F23" s="75">
        <v>4819</v>
      </c>
      <c r="G23" s="73">
        <v>792</v>
      </c>
      <c r="H23" s="74">
        <v>38</v>
      </c>
      <c r="I23" s="75">
        <v>616</v>
      </c>
      <c r="J23" s="73">
        <v>37</v>
      </c>
      <c r="K23" s="74">
        <v>38</v>
      </c>
      <c r="L23" s="74">
        <v>14.13</v>
      </c>
      <c r="M23" s="74">
        <v>123.61</v>
      </c>
      <c r="N23" s="75">
        <v>0</v>
      </c>
      <c r="O23" s="74">
        <v>2130</v>
      </c>
      <c r="P23" s="88">
        <v>1406</v>
      </c>
      <c r="Q23" s="77" t="s">
        <v>71</v>
      </c>
      <c r="R23" s="49"/>
      <c r="S23" s="87"/>
    </row>
    <row r="24" spans="1:19" x14ac:dyDescent="0.2">
      <c r="A24" s="78">
        <f t="shared" si="1"/>
        <v>2016</v>
      </c>
      <c r="B24" s="79">
        <v>28091</v>
      </c>
      <c r="C24" s="80">
        <v>10130</v>
      </c>
      <c r="D24" s="80">
        <v>3991</v>
      </c>
      <c r="E24" s="80">
        <v>397</v>
      </c>
      <c r="F24" s="81">
        <v>3898</v>
      </c>
      <c r="G24" s="79">
        <v>636</v>
      </c>
      <c r="H24" s="80">
        <v>62</v>
      </c>
      <c r="I24" s="81">
        <v>510</v>
      </c>
      <c r="J24" s="79">
        <v>37</v>
      </c>
      <c r="K24" s="80">
        <v>25</v>
      </c>
      <c r="L24" s="80">
        <v>13</v>
      </c>
      <c r="M24" s="80">
        <v>117.95</v>
      </c>
      <c r="N24" s="81">
        <v>0</v>
      </c>
      <c r="O24" s="80">
        <v>2430</v>
      </c>
      <c r="P24" s="85">
        <v>1650</v>
      </c>
      <c r="Q24" s="82" t="s">
        <v>71</v>
      </c>
      <c r="R24" s="49"/>
      <c r="S24" s="87"/>
    </row>
    <row r="25" spans="1:19" x14ac:dyDescent="0.2">
      <c r="A25" s="78">
        <f t="shared" si="1"/>
        <v>2017</v>
      </c>
      <c r="B25" s="79">
        <v>26046</v>
      </c>
      <c r="C25" s="80">
        <v>11330</v>
      </c>
      <c r="D25" s="80">
        <v>4732</v>
      </c>
      <c r="E25" s="151">
        <v>646</v>
      </c>
      <c r="F25" s="81">
        <v>2385</v>
      </c>
      <c r="G25" s="79">
        <v>432</v>
      </c>
      <c r="H25" s="80">
        <v>20</v>
      </c>
      <c r="I25" s="81">
        <v>716</v>
      </c>
      <c r="J25" s="79">
        <v>38</v>
      </c>
      <c r="K25" s="80">
        <v>14</v>
      </c>
      <c r="L25" s="80">
        <v>11</v>
      </c>
      <c r="M25" s="80">
        <v>97</v>
      </c>
      <c r="N25" s="81">
        <v>0</v>
      </c>
      <c r="O25" s="80">
        <v>2450</v>
      </c>
      <c r="P25" s="85">
        <v>0</v>
      </c>
      <c r="Q25" s="82" t="s">
        <v>74</v>
      </c>
      <c r="R25" s="49" t="s">
        <v>75</v>
      </c>
      <c r="S25" s="87"/>
    </row>
    <row r="26" spans="1:19" x14ac:dyDescent="0.2">
      <c r="A26" s="78">
        <f t="shared" si="1"/>
        <v>2018</v>
      </c>
      <c r="B26" s="152">
        <v>32580</v>
      </c>
      <c r="C26" s="151">
        <v>13578</v>
      </c>
      <c r="D26" s="151">
        <v>3520</v>
      </c>
      <c r="E26" s="151">
        <v>821</v>
      </c>
      <c r="F26" s="153">
        <v>1970</v>
      </c>
      <c r="G26" s="79">
        <v>463</v>
      </c>
      <c r="H26" s="80">
        <v>0</v>
      </c>
      <c r="I26" s="81">
        <v>594</v>
      </c>
      <c r="J26" s="79">
        <v>38</v>
      </c>
      <c r="K26" s="80">
        <v>0</v>
      </c>
      <c r="L26" s="80">
        <v>11</v>
      </c>
      <c r="M26" s="80">
        <v>97</v>
      </c>
      <c r="N26" s="81">
        <v>0</v>
      </c>
      <c r="O26" s="80">
        <v>2460</v>
      </c>
      <c r="P26" s="76">
        <v>1852</v>
      </c>
      <c r="Q26" s="82" t="s">
        <v>74</v>
      </c>
      <c r="R26" s="49"/>
      <c r="S26" s="49"/>
    </row>
    <row r="27" spans="1:19" x14ac:dyDescent="0.2">
      <c r="A27" s="78">
        <f t="shared" si="1"/>
        <v>2019</v>
      </c>
      <c r="B27" s="147">
        <v>28000</v>
      </c>
      <c r="C27" s="146">
        <v>9000</v>
      </c>
      <c r="D27" s="146">
        <v>3520</v>
      </c>
      <c r="E27" s="146">
        <v>300</v>
      </c>
      <c r="F27" s="148">
        <v>2000</v>
      </c>
      <c r="G27" s="147">
        <v>463</v>
      </c>
      <c r="H27" s="146">
        <v>0</v>
      </c>
      <c r="I27" s="148">
        <v>594</v>
      </c>
      <c r="J27" s="147">
        <v>38</v>
      </c>
      <c r="K27" s="146">
        <v>0</v>
      </c>
      <c r="L27" s="146">
        <v>11</v>
      </c>
      <c r="M27" s="146">
        <v>97</v>
      </c>
      <c r="N27" s="148">
        <v>0</v>
      </c>
      <c r="O27" s="146">
        <v>2250</v>
      </c>
      <c r="P27" s="200">
        <v>0</v>
      </c>
      <c r="Q27" s="82" t="s">
        <v>74</v>
      </c>
      <c r="R27" s="49"/>
      <c r="S27" s="49"/>
    </row>
    <row r="28" spans="1:19" x14ac:dyDescent="0.2">
      <c r="A28" s="72">
        <f t="shared" si="1"/>
        <v>2020</v>
      </c>
      <c r="B28" s="189"/>
      <c r="C28" s="190"/>
      <c r="D28" s="190"/>
      <c r="E28" s="190"/>
      <c r="F28" s="191"/>
      <c r="G28" s="189"/>
      <c r="H28" s="190"/>
      <c r="I28" s="191"/>
      <c r="J28" s="189"/>
      <c r="K28" s="190"/>
      <c r="L28" s="190"/>
      <c r="M28" s="190"/>
      <c r="N28" s="191"/>
      <c r="O28" s="190"/>
      <c r="P28" s="192"/>
      <c r="Q28" s="193"/>
      <c r="R28" s="49"/>
      <c r="S28" s="49"/>
    </row>
    <row r="29" spans="1:19" x14ac:dyDescent="0.2">
      <c r="A29" s="78">
        <f t="shared" si="1"/>
        <v>2021</v>
      </c>
      <c r="B29" s="194"/>
      <c r="C29" s="195"/>
      <c r="D29" s="195"/>
      <c r="E29" s="195"/>
      <c r="F29" s="196"/>
      <c r="G29" s="194"/>
      <c r="H29" s="195"/>
      <c r="I29" s="196"/>
      <c r="J29" s="194"/>
      <c r="K29" s="195"/>
      <c r="L29" s="195"/>
      <c r="M29" s="195"/>
      <c r="N29" s="196"/>
      <c r="O29" s="195"/>
      <c r="P29" s="197"/>
      <c r="Q29" s="198"/>
      <c r="R29" s="49"/>
      <c r="S29" s="49"/>
    </row>
    <row r="30" spans="1:19" x14ac:dyDescent="0.2">
      <c r="A30" s="78">
        <f t="shared" si="1"/>
        <v>2022</v>
      </c>
      <c r="B30" s="194"/>
      <c r="C30" s="195"/>
      <c r="D30" s="195"/>
      <c r="E30" s="195"/>
      <c r="F30" s="196"/>
      <c r="G30" s="194"/>
      <c r="H30" s="195"/>
      <c r="I30" s="196"/>
      <c r="J30" s="194"/>
      <c r="K30" s="195"/>
      <c r="L30" s="195"/>
      <c r="M30" s="195"/>
      <c r="N30" s="196"/>
      <c r="O30" s="195"/>
      <c r="P30" s="197"/>
      <c r="Q30" s="198"/>
      <c r="R30" s="49"/>
      <c r="S30" s="49"/>
    </row>
    <row r="31" spans="1:19" x14ac:dyDescent="0.2">
      <c r="A31" s="78">
        <f t="shared" si="1"/>
        <v>2023</v>
      </c>
      <c r="B31" s="194"/>
      <c r="C31" s="195"/>
      <c r="D31" s="195"/>
      <c r="E31" s="195"/>
      <c r="F31" s="196"/>
      <c r="G31" s="194"/>
      <c r="H31" s="195"/>
      <c r="I31" s="196"/>
      <c r="J31" s="194"/>
      <c r="K31" s="195"/>
      <c r="L31" s="195"/>
      <c r="M31" s="195"/>
      <c r="N31" s="196"/>
      <c r="O31" s="195"/>
      <c r="P31" s="197"/>
      <c r="Q31" s="198"/>
      <c r="R31" s="49"/>
      <c r="S31" s="49"/>
    </row>
    <row r="32" spans="1:19" x14ac:dyDescent="0.2">
      <c r="A32" s="78">
        <f t="shared" si="1"/>
        <v>2024</v>
      </c>
      <c r="B32" s="194"/>
      <c r="C32" s="195"/>
      <c r="D32" s="195"/>
      <c r="E32" s="195"/>
      <c r="F32" s="196"/>
      <c r="G32" s="194"/>
      <c r="H32" s="195"/>
      <c r="I32" s="196"/>
      <c r="J32" s="194"/>
      <c r="K32" s="195"/>
      <c r="L32" s="195"/>
      <c r="M32" s="195"/>
      <c r="N32" s="196"/>
      <c r="O32" s="195"/>
      <c r="P32" s="197"/>
      <c r="Q32" s="198"/>
      <c r="R32" s="49"/>
      <c r="S32" s="49"/>
    </row>
    <row r="33" spans="1:19" x14ac:dyDescent="0.2">
      <c r="A33" s="72">
        <f t="shared" si="1"/>
        <v>2025</v>
      </c>
      <c r="B33" s="73"/>
      <c r="C33" s="74"/>
      <c r="D33" s="74"/>
      <c r="E33" s="74"/>
      <c r="F33" s="75"/>
      <c r="G33" s="73"/>
      <c r="H33" s="74"/>
      <c r="I33" s="75"/>
      <c r="J33" s="73"/>
      <c r="K33" s="74"/>
      <c r="L33" s="74"/>
      <c r="M33" s="74"/>
      <c r="N33" s="75"/>
      <c r="O33" s="74"/>
      <c r="P33" s="77"/>
      <c r="Q33" s="77"/>
      <c r="R33" s="49"/>
      <c r="S33" s="49"/>
    </row>
    <row r="35" spans="1:19" x14ac:dyDescent="0.2">
      <c r="A35" t="s">
        <v>76</v>
      </c>
    </row>
    <row r="36" spans="1:19" hidden="1" x14ac:dyDescent="0.2">
      <c r="A36" s="89" t="s">
        <v>77</v>
      </c>
      <c r="B36" s="90"/>
      <c r="C36" s="90"/>
      <c r="D36" s="90"/>
    </row>
  </sheetData>
  <mergeCells count="7">
    <mergeCell ref="A1:Q1"/>
    <mergeCell ref="A2:Q2"/>
    <mergeCell ref="A3:Q3"/>
    <mergeCell ref="B5:F5"/>
    <mergeCell ref="G5:I5"/>
    <mergeCell ref="J5:N5"/>
    <mergeCell ref="O5:Q5"/>
  </mergeCells>
  <printOptions horizontalCentered="1"/>
  <pageMargins left="0.47013888888888899" right="0.4" top="0.62013888888888902" bottom="0.45" header="0.51180555555555496" footer="0.19027777777777799"/>
  <pageSetup scale="67" firstPageNumber="0" orientation="landscape" r:id="rId1"/>
  <headerFooter>
    <oddFooter>&amp;R&amp;6&amp;F,  &amp;A,  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MK94"/>
  <sheetViews>
    <sheetView zoomScale="75" zoomScaleNormal="75" workbookViewId="0">
      <pane xSplit="2" ySplit="4" topLeftCell="C5" activePane="bottomRight" state="frozen"/>
      <selection pane="topRight" activeCell="C1" sqref="C1"/>
      <selection pane="bottomLeft" activeCell="A26" sqref="A26"/>
      <selection pane="bottomRight" activeCell="C58" sqref="C58:Y62"/>
    </sheetView>
  </sheetViews>
  <sheetFormatPr defaultRowHeight="12.75" x14ac:dyDescent="0.2"/>
  <cols>
    <col min="1" max="1" width="7.5703125" style="91"/>
    <col min="2" max="2" width="16.5703125" style="91"/>
    <col min="3" max="4" width="8.42578125" style="91"/>
    <col min="5" max="5" width="7.28515625" style="91"/>
    <col min="6" max="6" width="9.5703125" style="91"/>
    <col min="7" max="7" width="10.85546875" style="91"/>
    <col min="8" max="8" width="10.28515625" style="91"/>
    <col min="9" max="9" width="15.5703125" style="91"/>
    <col min="10" max="10" width="10.42578125" style="91"/>
    <col min="11" max="11" width="11.42578125" style="91"/>
    <col min="12" max="12" width="11" style="91"/>
    <col min="13" max="13" width="9.140625" style="91"/>
    <col min="14" max="14" width="10.85546875" style="91"/>
    <col min="15" max="15" width="11" style="91"/>
    <col min="16" max="16" width="6.28515625" style="91"/>
    <col min="17" max="17" width="6.7109375" style="91"/>
    <col min="18" max="18" width="10.5703125" style="91"/>
    <col min="19" max="19" width="11.28515625" style="91"/>
    <col min="20" max="20" width="8.140625" style="91"/>
    <col min="21" max="21" width="13.85546875" style="91"/>
    <col min="22" max="22" width="7" style="91"/>
    <col min="23" max="23" width="6.85546875" style="91"/>
    <col min="24" max="24" width="12" style="91"/>
    <col min="25" max="25" width="9.140625" style="91"/>
    <col min="26" max="26" width="15.85546875" style="91"/>
    <col min="27" max="27" width="14.5703125" style="91"/>
    <col min="28" max="1025" width="8.85546875" style="91"/>
  </cols>
  <sheetData>
    <row r="1" spans="1:1024" ht="17.649999999999999" customHeight="1" x14ac:dyDescent="0.25">
      <c r="A1"/>
      <c r="B1" s="3" t="s">
        <v>78</v>
      </c>
      <c r="C1"/>
      <c r="D1"/>
      <c r="E1"/>
      <c r="F1"/>
      <c r="G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ht="18" x14ac:dyDescent="0.25">
      <c r="A2"/>
      <c r="B2" s="3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38.25" x14ac:dyDescent="0.2">
      <c r="A3"/>
      <c r="B3" s="92" t="s">
        <v>79</v>
      </c>
      <c r="C3" s="92" t="s">
        <v>36</v>
      </c>
      <c r="D3" s="92" t="s">
        <v>80</v>
      </c>
      <c r="E3" s="92" t="s">
        <v>81</v>
      </c>
      <c r="F3" s="92" t="s">
        <v>82</v>
      </c>
      <c r="G3" s="92" t="s">
        <v>83</v>
      </c>
      <c r="H3" s="92" t="s">
        <v>35</v>
      </c>
      <c r="I3" s="92" t="s">
        <v>84</v>
      </c>
      <c r="J3" s="92" t="s">
        <v>85</v>
      </c>
      <c r="K3" s="92" t="s">
        <v>86</v>
      </c>
      <c r="L3" s="92" t="s">
        <v>87</v>
      </c>
      <c r="M3" s="92" t="s">
        <v>88</v>
      </c>
      <c r="N3" s="92" t="s">
        <v>89</v>
      </c>
      <c r="O3" s="92" t="s">
        <v>90</v>
      </c>
      <c r="P3" s="92" t="s">
        <v>91</v>
      </c>
      <c r="Q3" s="92" t="s">
        <v>92</v>
      </c>
      <c r="R3" s="92" t="s">
        <v>37</v>
      </c>
      <c r="S3" s="92" t="s">
        <v>93</v>
      </c>
      <c r="T3" s="92" t="s">
        <v>94</v>
      </c>
      <c r="U3" s="92" t="s">
        <v>95</v>
      </c>
      <c r="V3" s="92" t="s">
        <v>96</v>
      </c>
      <c r="W3" s="92" t="s">
        <v>97</v>
      </c>
      <c r="X3" s="92" t="s">
        <v>98</v>
      </c>
      <c r="Y3" s="92" t="s">
        <v>99</v>
      </c>
      <c r="Z3" s="92" t="s">
        <v>100</v>
      </c>
      <c r="AA3" s="92" t="s">
        <v>101</v>
      </c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11.25" customHeight="1" x14ac:dyDescent="0.2">
      <c r="A4"/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12.75" customHeight="1" x14ac:dyDescent="0.2">
      <c r="A5"/>
      <c r="B5" s="180" t="s">
        <v>102</v>
      </c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38.25" x14ac:dyDescent="0.2">
      <c r="A6" s="94" t="s">
        <v>103</v>
      </c>
      <c r="B6" s="92" t="s">
        <v>79</v>
      </c>
      <c r="C6" s="92" t="s">
        <v>36</v>
      </c>
      <c r="D6" s="92" t="s">
        <v>80</v>
      </c>
      <c r="E6" s="92" t="s">
        <v>81</v>
      </c>
      <c r="F6" s="92" t="s">
        <v>82</v>
      </c>
      <c r="G6" s="92" t="s">
        <v>83</v>
      </c>
      <c r="H6" s="92" t="s">
        <v>35</v>
      </c>
      <c r="I6" s="92" t="s">
        <v>84</v>
      </c>
      <c r="J6" s="92" t="s">
        <v>85</v>
      </c>
      <c r="K6" s="92" t="s">
        <v>86</v>
      </c>
      <c r="L6" s="92" t="s">
        <v>87</v>
      </c>
      <c r="M6" s="92" t="s">
        <v>88</v>
      </c>
      <c r="N6" s="92" t="s">
        <v>89</v>
      </c>
      <c r="O6" s="92" t="s">
        <v>90</v>
      </c>
      <c r="P6" s="92" t="s">
        <v>91</v>
      </c>
      <c r="Q6" s="92" t="s">
        <v>92</v>
      </c>
      <c r="R6" s="92" t="s">
        <v>37</v>
      </c>
      <c r="S6" s="92" t="s">
        <v>93</v>
      </c>
      <c r="T6" s="92" t="s">
        <v>94</v>
      </c>
      <c r="U6" s="92" t="s">
        <v>95</v>
      </c>
      <c r="V6" s="92" t="s">
        <v>96</v>
      </c>
      <c r="W6" s="92" t="s">
        <v>97</v>
      </c>
      <c r="X6" s="92" t="s">
        <v>98</v>
      </c>
      <c r="Y6" s="92" t="s">
        <v>99</v>
      </c>
      <c r="Z6" s="95" t="s">
        <v>100</v>
      </c>
      <c r="AA6" s="92" t="s">
        <v>101</v>
      </c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x14ac:dyDescent="0.2">
      <c r="A7" s="94" t="s">
        <v>103</v>
      </c>
      <c r="B7" s="96">
        <v>2000</v>
      </c>
      <c r="C7" s="97">
        <v>1918</v>
      </c>
      <c r="D7" s="97">
        <v>0</v>
      </c>
      <c r="E7" s="97">
        <v>234</v>
      </c>
      <c r="F7" s="97">
        <v>0</v>
      </c>
      <c r="G7" s="97">
        <v>599</v>
      </c>
      <c r="H7" s="97">
        <v>13173</v>
      </c>
      <c r="I7" s="97">
        <v>-4253</v>
      </c>
      <c r="J7" s="97">
        <v>0</v>
      </c>
      <c r="K7" s="97">
        <v>0</v>
      </c>
      <c r="L7" s="97">
        <v>0</v>
      </c>
      <c r="M7" s="97">
        <v>0</v>
      </c>
      <c r="N7" s="97">
        <v>0</v>
      </c>
      <c r="O7" s="97">
        <v>0</v>
      </c>
      <c r="P7" s="97">
        <v>42</v>
      </c>
      <c r="Q7" s="97">
        <v>0</v>
      </c>
      <c r="R7" s="97">
        <v>9280</v>
      </c>
      <c r="S7" s="97">
        <v>0</v>
      </c>
      <c r="T7" s="97">
        <v>1170</v>
      </c>
      <c r="U7" s="97">
        <v>0</v>
      </c>
      <c r="V7" s="97">
        <v>0</v>
      </c>
      <c r="W7" s="97">
        <v>0</v>
      </c>
      <c r="X7" s="97">
        <v>0</v>
      </c>
      <c r="Y7" s="97">
        <v>11</v>
      </c>
      <c r="Z7" s="98">
        <f t="shared" ref="Z7:Z32" si="0">I7+J7+K7+L7</f>
        <v>-4253</v>
      </c>
      <c r="AA7" s="98">
        <f t="shared" ref="AA7:AA32" si="1">SUM(C7:Y7)</f>
        <v>22174</v>
      </c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x14ac:dyDescent="0.2">
      <c r="A8" s="94" t="s">
        <v>103</v>
      </c>
      <c r="B8" s="96">
        <v>2001</v>
      </c>
      <c r="C8" s="97">
        <v>1288</v>
      </c>
      <c r="D8" s="97">
        <v>0</v>
      </c>
      <c r="E8" s="97">
        <v>247</v>
      </c>
      <c r="F8" s="97">
        <v>0</v>
      </c>
      <c r="G8" s="97">
        <v>569</v>
      </c>
      <c r="H8" s="97">
        <v>13534</v>
      </c>
      <c r="I8" s="97">
        <v>-4176</v>
      </c>
      <c r="J8" s="97">
        <v>0</v>
      </c>
      <c r="K8" s="97">
        <v>0</v>
      </c>
      <c r="L8" s="97">
        <v>0</v>
      </c>
      <c r="M8" s="97">
        <v>0</v>
      </c>
      <c r="N8" s="97">
        <v>0</v>
      </c>
      <c r="O8" s="97">
        <v>0</v>
      </c>
      <c r="P8" s="97">
        <v>46</v>
      </c>
      <c r="Q8" s="97">
        <v>0</v>
      </c>
      <c r="R8" s="97">
        <v>9748</v>
      </c>
      <c r="S8" s="97">
        <v>0</v>
      </c>
      <c r="T8" s="97">
        <v>1216</v>
      </c>
      <c r="U8" s="97">
        <v>0</v>
      </c>
      <c r="V8" s="97">
        <v>0</v>
      </c>
      <c r="W8" s="97">
        <v>0</v>
      </c>
      <c r="X8" s="97">
        <v>0</v>
      </c>
      <c r="Y8" s="97">
        <v>10</v>
      </c>
      <c r="Z8" s="98">
        <f t="shared" si="0"/>
        <v>-4176</v>
      </c>
      <c r="AA8" s="98">
        <f t="shared" si="1"/>
        <v>22482</v>
      </c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x14ac:dyDescent="0.2">
      <c r="A9" s="94" t="s">
        <v>103</v>
      </c>
      <c r="B9" s="96">
        <v>2002</v>
      </c>
      <c r="C9" s="97">
        <v>401</v>
      </c>
      <c r="D9" s="97">
        <v>0</v>
      </c>
      <c r="E9" s="97">
        <v>244</v>
      </c>
      <c r="F9" s="97">
        <v>0</v>
      </c>
      <c r="G9" s="97">
        <v>619</v>
      </c>
      <c r="H9" s="97">
        <v>13562</v>
      </c>
      <c r="I9" s="97">
        <v>-6155</v>
      </c>
      <c r="J9" s="97">
        <v>0</v>
      </c>
      <c r="K9" s="97">
        <v>0</v>
      </c>
      <c r="L9" s="97">
        <v>0</v>
      </c>
      <c r="M9" s="97">
        <v>0</v>
      </c>
      <c r="N9" s="97">
        <v>0</v>
      </c>
      <c r="O9" s="97">
        <v>0</v>
      </c>
      <c r="P9" s="97">
        <v>54</v>
      </c>
      <c r="Q9" s="97">
        <v>0</v>
      </c>
      <c r="R9" s="97">
        <v>9498</v>
      </c>
      <c r="S9" s="97">
        <v>0</v>
      </c>
      <c r="T9" s="97">
        <v>1267</v>
      </c>
      <c r="U9" s="97">
        <v>0</v>
      </c>
      <c r="V9" s="97">
        <v>0</v>
      </c>
      <c r="W9" s="97">
        <v>0</v>
      </c>
      <c r="X9" s="97">
        <v>0</v>
      </c>
      <c r="Y9" s="97">
        <v>0</v>
      </c>
      <c r="Z9" s="98">
        <f t="shared" si="0"/>
        <v>-6155</v>
      </c>
      <c r="AA9" s="98">
        <f t="shared" si="1"/>
        <v>19490</v>
      </c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x14ac:dyDescent="0.2">
      <c r="A10" s="94" t="s">
        <v>103</v>
      </c>
      <c r="B10" s="96">
        <v>2003</v>
      </c>
      <c r="C10" s="97">
        <v>242</v>
      </c>
      <c r="D10" s="97">
        <v>0</v>
      </c>
      <c r="E10" s="97">
        <v>265</v>
      </c>
      <c r="F10" s="97">
        <v>0</v>
      </c>
      <c r="G10" s="97">
        <v>37</v>
      </c>
      <c r="H10" s="97">
        <v>14023</v>
      </c>
      <c r="I10" s="97">
        <v>112</v>
      </c>
      <c r="J10" s="97">
        <v>0</v>
      </c>
      <c r="K10" s="97">
        <v>0</v>
      </c>
      <c r="L10" s="97">
        <v>0</v>
      </c>
      <c r="M10" s="97">
        <v>0</v>
      </c>
      <c r="N10" s="97">
        <v>0</v>
      </c>
      <c r="O10" s="97">
        <v>0</v>
      </c>
      <c r="P10" s="97">
        <v>59</v>
      </c>
      <c r="Q10" s="97">
        <v>0</v>
      </c>
      <c r="R10" s="97">
        <v>10790</v>
      </c>
      <c r="S10" s="97">
        <v>0</v>
      </c>
      <c r="T10" s="97">
        <v>1325</v>
      </c>
      <c r="U10" s="97">
        <v>0</v>
      </c>
      <c r="V10" s="97">
        <v>0</v>
      </c>
      <c r="W10" s="97">
        <v>0</v>
      </c>
      <c r="X10" s="97">
        <v>0</v>
      </c>
      <c r="Y10" s="97">
        <v>20</v>
      </c>
      <c r="Z10" s="98">
        <f t="shared" si="0"/>
        <v>112</v>
      </c>
      <c r="AA10" s="98">
        <f t="shared" si="1"/>
        <v>26873</v>
      </c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x14ac:dyDescent="0.2">
      <c r="A11" s="94" t="s">
        <v>103</v>
      </c>
      <c r="B11" s="96">
        <v>2004</v>
      </c>
      <c r="C11" s="97">
        <v>353</v>
      </c>
      <c r="D11" s="97">
        <v>0</v>
      </c>
      <c r="E11" s="97">
        <v>290</v>
      </c>
      <c r="F11" s="97">
        <v>0</v>
      </c>
      <c r="G11" s="97">
        <v>39</v>
      </c>
      <c r="H11" s="97">
        <v>14373</v>
      </c>
      <c r="I11" s="97">
        <v>-1287</v>
      </c>
      <c r="J11" s="97">
        <v>0</v>
      </c>
      <c r="K11" s="97">
        <v>0</v>
      </c>
      <c r="L11" s="97">
        <v>0</v>
      </c>
      <c r="M11" s="97">
        <v>0</v>
      </c>
      <c r="N11" s="97">
        <v>0</v>
      </c>
      <c r="O11" s="97">
        <v>0</v>
      </c>
      <c r="P11" s="97">
        <v>58</v>
      </c>
      <c r="Q11" s="97">
        <v>0</v>
      </c>
      <c r="R11" s="97">
        <v>11532</v>
      </c>
      <c r="S11" s="97">
        <v>0</v>
      </c>
      <c r="T11" s="97">
        <v>1342</v>
      </c>
      <c r="U11" s="97">
        <v>0</v>
      </c>
      <c r="V11" s="97">
        <v>0</v>
      </c>
      <c r="W11" s="97">
        <v>0</v>
      </c>
      <c r="X11" s="97">
        <v>0</v>
      </c>
      <c r="Y11" s="97">
        <v>18</v>
      </c>
      <c r="Z11" s="98">
        <f t="shared" si="0"/>
        <v>-1287</v>
      </c>
      <c r="AA11" s="98">
        <f t="shared" si="1"/>
        <v>26718</v>
      </c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x14ac:dyDescent="0.2">
      <c r="A12" s="94" t="s">
        <v>103</v>
      </c>
      <c r="B12" s="96">
        <v>2005</v>
      </c>
      <c r="C12" s="97">
        <v>811</v>
      </c>
      <c r="D12" s="97">
        <v>0</v>
      </c>
      <c r="E12" s="97">
        <v>306</v>
      </c>
      <c r="F12" s="97">
        <v>0</v>
      </c>
      <c r="G12" s="97">
        <v>42</v>
      </c>
      <c r="H12" s="97">
        <v>14359</v>
      </c>
      <c r="I12" s="97">
        <v>-1967</v>
      </c>
      <c r="J12" s="97">
        <v>0</v>
      </c>
      <c r="K12" s="97">
        <v>0</v>
      </c>
      <c r="L12" s="97">
        <v>0</v>
      </c>
      <c r="M12" s="97">
        <v>0</v>
      </c>
      <c r="N12" s="97">
        <v>0</v>
      </c>
      <c r="O12" s="97">
        <v>0</v>
      </c>
      <c r="P12" s="97">
        <v>61</v>
      </c>
      <c r="Q12" s="97">
        <v>0</v>
      </c>
      <c r="R12" s="97">
        <v>13679</v>
      </c>
      <c r="S12" s="97">
        <v>0</v>
      </c>
      <c r="T12" s="97">
        <v>1273</v>
      </c>
      <c r="U12" s="97">
        <v>0</v>
      </c>
      <c r="V12" s="97">
        <v>0</v>
      </c>
      <c r="W12" s="97">
        <v>0</v>
      </c>
      <c r="X12" s="97">
        <v>0</v>
      </c>
      <c r="Y12" s="97">
        <v>13</v>
      </c>
      <c r="Z12" s="98">
        <f t="shared" si="0"/>
        <v>-1967</v>
      </c>
      <c r="AA12" s="98">
        <f t="shared" si="1"/>
        <v>28577</v>
      </c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x14ac:dyDescent="0.2">
      <c r="A13" s="94" t="s">
        <v>103</v>
      </c>
      <c r="B13" s="96">
        <v>2006</v>
      </c>
      <c r="C13" s="97">
        <v>1116</v>
      </c>
      <c r="D13" s="97">
        <v>0</v>
      </c>
      <c r="E13" s="97">
        <v>319</v>
      </c>
      <c r="F13" s="97">
        <v>0</v>
      </c>
      <c r="G13" s="97">
        <v>43</v>
      </c>
      <c r="H13" s="97">
        <v>14301</v>
      </c>
      <c r="I13" s="97">
        <v>-3023</v>
      </c>
      <c r="J13" s="97">
        <v>0</v>
      </c>
      <c r="K13" s="97">
        <v>0</v>
      </c>
      <c r="L13" s="97">
        <v>0</v>
      </c>
      <c r="M13" s="97">
        <v>0</v>
      </c>
      <c r="N13" s="97">
        <v>0</v>
      </c>
      <c r="O13" s="97">
        <v>0</v>
      </c>
      <c r="P13" s="97">
        <v>64</v>
      </c>
      <c r="Q13" s="97">
        <v>0</v>
      </c>
      <c r="R13" s="97">
        <v>10495</v>
      </c>
      <c r="S13" s="97">
        <v>0</v>
      </c>
      <c r="T13" s="97">
        <v>1262</v>
      </c>
      <c r="U13" s="97">
        <v>0</v>
      </c>
      <c r="V13" s="97">
        <v>0</v>
      </c>
      <c r="W13" s="97">
        <v>0</v>
      </c>
      <c r="X13" s="97">
        <v>0</v>
      </c>
      <c r="Y13" s="97">
        <v>14</v>
      </c>
      <c r="Z13" s="98">
        <f t="shared" si="0"/>
        <v>-3023</v>
      </c>
      <c r="AA13" s="98">
        <f t="shared" si="1"/>
        <v>24591</v>
      </c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x14ac:dyDescent="0.2">
      <c r="A14" s="94" t="s">
        <v>103</v>
      </c>
      <c r="B14" s="96">
        <v>2007</v>
      </c>
      <c r="C14" s="97">
        <v>1143</v>
      </c>
      <c r="D14" s="97">
        <v>0</v>
      </c>
      <c r="E14" s="97">
        <v>336</v>
      </c>
      <c r="F14" s="97">
        <v>0</v>
      </c>
      <c r="G14" s="97">
        <v>55</v>
      </c>
      <c r="H14" s="97">
        <v>14790</v>
      </c>
      <c r="I14" s="97">
        <v>-2065</v>
      </c>
      <c r="J14" s="97">
        <v>-12</v>
      </c>
      <c r="K14" s="97">
        <v>0</v>
      </c>
      <c r="L14" s="97">
        <v>0</v>
      </c>
      <c r="M14" s="97">
        <v>0</v>
      </c>
      <c r="N14" s="97">
        <v>0</v>
      </c>
      <c r="O14" s="97">
        <v>0</v>
      </c>
      <c r="P14" s="97">
        <v>70</v>
      </c>
      <c r="Q14" s="97">
        <v>0</v>
      </c>
      <c r="R14" s="97">
        <v>11240</v>
      </c>
      <c r="S14" s="97">
        <v>0</v>
      </c>
      <c r="T14" s="97">
        <v>1271</v>
      </c>
      <c r="U14" s="97">
        <v>0</v>
      </c>
      <c r="V14" s="97">
        <v>0</v>
      </c>
      <c r="W14" s="97">
        <v>0</v>
      </c>
      <c r="X14" s="97">
        <v>0</v>
      </c>
      <c r="Y14" s="97">
        <v>15</v>
      </c>
      <c r="Z14" s="98">
        <f t="shared" si="0"/>
        <v>-2077</v>
      </c>
      <c r="AA14" s="98">
        <f t="shared" si="1"/>
        <v>26843</v>
      </c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x14ac:dyDescent="0.2">
      <c r="A15" s="94" t="s">
        <v>103</v>
      </c>
      <c r="B15" s="96">
        <v>2008</v>
      </c>
      <c r="C15" s="97">
        <v>1536</v>
      </c>
      <c r="D15" s="97">
        <v>0</v>
      </c>
      <c r="E15" s="97">
        <v>354</v>
      </c>
      <c r="F15" s="97">
        <v>0</v>
      </c>
      <c r="G15" s="97">
        <v>370</v>
      </c>
      <c r="H15" s="97">
        <v>15004</v>
      </c>
      <c r="I15" s="97">
        <v>-2485</v>
      </c>
      <c r="J15" s="97">
        <v>-16</v>
      </c>
      <c r="K15" s="97">
        <v>0</v>
      </c>
      <c r="L15" s="97">
        <v>0</v>
      </c>
      <c r="M15" s="97">
        <v>0</v>
      </c>
      <c r="N15" s="97">
        <v>0</v>
      </c>
      <c r="O15" s="97">
        <v>0</v>
      </c>
      <c r="P15" s="97">
        <v>75</v>
      </c>
      <c r="Q15" s="97">
        <v>0</v>
      </c>
      <c r="R15" s="97">
        <v>13437</v>
      </c>
      <c r="S15" s="97">
        <v>0</v>
      </c>
      <c r="T15" s="97">
        <v>1270</v>
      </c>
      <c r="U15" s="97">
        <v>0</v>
      </c>
      <c r="V15" s="97">
        <v>0</v>
      </c>
      <c r="W15" s="97">
        <v>0</v>
      </c>
      <c r="X15" s="97">
        <v>0</v>
      </c>
      <c r="Y15" s="97">
        <v>14</v>
      </c>
      <c r="Z15" s="98">
        <f t="shared" si="0"/>
        <v>-2501</v>
      </c>
      <c r="AA15" s="98">
        <f t="shared" si="1"/>
        <v>29559</v>
      </c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x14ac:dyDescent="0.2">
      <c r="A16" s="94" t="s">
        <v>103</v>
      </c>
      <c r="B16" s="96">
        <v>2009</v>
      </c>
      <c r="C16" s="97">
        <v>4011</v>
      </c>
      <c r="D16" s="97">
        <v>0</v>
      </c>
      <c r="E16" s="97">
        <v>371</v>
      </c>
      <c r="F16" s="97">
        <v>0</v>
      </c>
      <c r="G16" s="97">
        <v>2917</v>
      </c>
      <c r="H16" s="97">
        <v>15783</v>
      </c>
      <c r="I16" s="97">
        <v>-1532</v>
      </c>
      <c r="J16" s="97">
        <v>-17</v>
      </c>
      <c r="K16" s="97">
        <v>0</v>
      </c>
      <c r="L16" s="97">
        <v>0</v>
      </c>
      <c r="M16" s="97">
        <v>0</v>
      </c>
      <c r="N16" s="97">
        <v>0</v>
      </c>
      <c r="O16" s="97">
        <v>0</v>
      </c>
      <c r="P16" s="97">
        <v>80</v>
      </c>
      <c r="Q16" s="97">
        <v>0</v>
      </c>
      <c r="R16" s="97">
        <v>13776</v>
      </c>
      <c r="S16" s="97">
        <v>0</v>
      </c>
      <c r="T16" s="97">
        <v>1200</v>
      </c>
      <c r="U16" s="97">
        <v>0</v>
      </c>
      <c r="V16" s="97">
        <v>0</v>
      </c>
      <c r="W16" s="97">
        <v>0</v>
      </c>
      <c r="X16" s="97">
        <v>0</v>
      </c>
      <c r="Y16" s="97">
        <v>0</v>
      </c>
      <c r="Z16" s="98">
        <f t="shared" si="0"/>
        <v>-1549</v>
      </c>
      <c r="AA16" s="98">
        <f t="shared" si="1"/>
        <v>36589</v>
      </c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x14ac:dyDescent="0.2">
      <c r="A17" s="94" t="s">
        <v>103</v>
      </c>
      <c r="B17" s="99">
        <v>2010</v>
      </c>
      <c r="C17" s="100">
        <v>1446</v>
      </c>
      <c r="D17" s="100">
        <v>0</v>
      </c>
      <c r="E17" s="100">
        <v>387</v>
      </c>
      <c r="F17" s="100">
        <v>0</v>
      </c>
      <c r="G17" s="100">
        <v>3030</v>
      </c>
      <c r="H17" s="100">
        <v>15479</v>
      </c>
      <c r="I17" s="100">
        <v>-2710</v>
      </c>
      <c r="J17" s="100">
        <v>0</v>
      </c>
      <c r="K17" s="100">
        <v>0</v>
      </c>
      <c r="L17" s="100">
        <v>0</v>
      </c>
      <c r="M17" s="100">
        <v>0</v>
      </c>
      <c r="N17" s="100">
        <v>0</v>
      </c>
      <c r="O17" s="100">
        <v>0</v>
      </c>
      <c r="P17" s="100">
        <v>85</v>
      </c>
      <c r="Q17" s="100">
        <v>0</v>
      </c>
      <c r="R17" s="100">
        <v>10729</v>
      </c>
      <c r="S17" s="100">
        <v>0</v>
      </c>
      <c r="T17" s="100">
        <v>1209</v>
      </c>
      <c r="U17" s="100">
        <v>0</v>
      </c>
      <c r="V17" s="100">
        <v>0</v>
      </c>
      <c r="W17" s="100">
        <v>0</v>
      </c>
      <c r="X17" s="100">
        <v>0</v>
      </c>
      <c r="Y17" s="100">
        <v>12</v>
      </c>
      <c r="Z17" s="98">
        <f t="shared" si="0"/>
        <v>-2710</v>
      </c>
      <c r="AA17" s="98">
        <f t="shared" si="1"/>
        <v>29667</v>
      </c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x14ac:dyDescent="0.2">
      <c r="A18" s="94" t="s">
        <v>103</v>
      </c>
      <c r="B18" s="99">
        <v>2011</v>
      </c>
      <c r="C18" s="100">
        <v>1830</v>
      </c>
      <c r="D18" s="100">
        <v>0</v>
      </c>
      <c r="E18" s="100">
        <v>402</v>
      </c>
      <c r="F18" s="100">
        <v>0</v>
      </c>
      <c r="G18" s="100">
        <v>2554</v>
      </c>
      <c r="H18" s="100">
        <v>15689</v>
      </c>
      <c r="I18" s="100">
        <v>-2319</v>
      </c>
      <c r="J18" s="100">
        <v>0</v>
      </c>
      <c r="K18" s="100">
        <v>0</v>
      </c>
      <c r="L18" s="100">
        <v>0</v>
      </c>
      <c r="M18" s="100">
        <v>0</v>
      </c>
      <c r="N18" s="100">
        <v>0</v>
      </c>
      <c r="O18" s="100">
        <v>0</v>
      </c>
      <c r="P18" s="100">
        <v>90</v>
      </c>
      <c r="Q18" s="100">
        <v>0</v>
      </c>
      <c r="R18" s="100">
        <v>11872</v>
      </c>
      <c r="S18" s="100">
        <v>0</v>
      </c>
      <c r="T18" s="100">
        <v>1220</v>
      </c>
      <c r="U18" s="100">
        <v>0</v>
      </c>
      <c r="V18" s="100">
        <v>0</v>
      </c>
      <c r="W18" s="100">
        <v>0</v>
      </c>
      <c r="X18" s="100">
        <v>0</v>
      </c>
      <c r="Y18" s="100">
        <v>14</v>
      </c>
      <c r="Z18" s="98">
        <f t="shared" si="0"/>
        <v>-2319</v>
      </c>
      <c r="AA18" s="98">
        <f t="shared" si="1"/>
        <v>31352</v>
      </c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x14ac:dyDescent="0.2">
      <c r="A19" s="94" t="s">
        <v>103</v>
      </c>
      <c r="B19" s="99">
        <v>2012</v>
      </c>
      <c r="C19" s="100">
        <v>1558</v>
      </c>
      <c r="D19" s="100">
        <v>0</v>
      </c>
      <c r="E19" s="100">
        <v>416</v>
      </c>
      <c r="F19" s="100">
        <v>0</v>
      </c>
      <c r="G19" s="100">
        <v>1485</v>
      </c>
      <c r="H19" s="100">
        <v>15309</v>
      </c>
      <c r="I19" s="100">
        <v>-6724</v>
      </c>
      <c r="J19" s="100">
        <v>0</v>
      </c>
      <c r="K19" s="100">
        <v>0</v>
      </c>
      <c r="L19" s="100">
        <v>0</v>
      </c>
      <c r="M19" s="100">
        <v>0</v>
      </c>
      <c r="N19" s="100">
        <v>0</v>
      </c>
      <c r="O19" s="100">
        <v>0</v>
      </c>
      <c r="P19" s="100">
        <v>97</v>
      </c>
      <c r="Q19" s="100">
        <v>0</v>
      </c>
      <c r="R19" s="100">
        <v>8058</v>
      </c>
      <c r="S19" s="100">
        <v>0</v>
      </c>
      <c r="T19" s="100">
        <v>1263</v>
      </c>
      <c r="U19" s="100">
        <v>0</v>
      </c>
      <c r="V19" s="100">
        <v>0</v>
      </c>
      <c r="W19" s="100">
        <v>0</v>
      </c>
      <c r="X19" s="100">
        <v>0</v>
      </c>
      <c r="Y19" s="100">
        <v>12</v>
      </c>
      <c r="Z19" s="98">
        <f t="shared" si="0"/>
        <v>-6724</v>
      </c>
      <c r="AA19" s="98">
        <f t="shared" si="1"/>
        <v>21474</v>
      </c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x14ac:dyDescent="0.2">
      <c r="A20" s="94" t="s">
        <v>103</v>
      </c>
      <c r="B20" s="99">
        <v>2013</v>
      </c>
      <c r="C20" s="100">
        <v>458</v>
      </c>
      <c r="D20" s="100">
        <v>0</v>
      </c>
      <c r="E20" s="100">
        <v>428</v>
      </c>
      <c r="F20" s="100">
        <v>0</v>
      </c>
      <c r="G20" s="100">
        <v>1125</v>
      </c>
      <c r="H20" s="100">
        <v>15649</v>
      </c>
      <c r="I20" s="100">
        <v>-1920</v>
      </c>
      <c r="J20" s="100">
        <v>-16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103</v>
      </c>
      <c r="Q20" s="100">
        <v>0</v>
      </c>
      <c r="R20" s="100">
        <v>10993</v>
      </c>
      <c r="S20" s="100">
        <v>0</v>
      </c>
      <c r="T20" s="100">
        <v>1328</v>
      </c>
      <c r="U20" s="100">
        <v>0</v>
      </c>
      <c r="V20" s="100">
        <v>0</v>
      </c>
      <c r="W20" s="100">
        <v>0</v>
      </c>
      <c r="X20" s="100">
        <v>0</v>
      </c>
      <c r="Y20" s="100">
        <v>17</v>
      </c>
      <c r="Z20" s="98">
        <f t="shared" si="0"/>
        <v>-1936</v>
      </c>
      <c r="AA20" s="98">
        <f t="shared" si="1"/>
        <v>28165</v>
      </c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">
      <c r="A21" s="94" t="s">
        <v>103</v>
      </c>
      <c r="B21" s="99">
        <v>2014</v>
      </c>
      <c r="C21" s="100">
        <v>1141</v>
      </c>
      <c r="D21" s="100">
        <v>0</v>
      </c>
      <c r="E21" s="100">
        <v>446</v>
      </c>
      <c r="F21" s="100">
        <v>0</v>
      </c>
      <c r="G21" s="100">
        <v>951</v>
      </c>
      <c r="H21" s="100">
        <v>16283</v>
      </c>
      <c r="I21" s="100">
        <v>-1159</v>
      </c>
      <c r="J21" s="100">
        <v>-22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108</v>
      </c>
      <c r="Q21" s="100">
        <v>0</v>
      </c>
      <c r="R21" s="100">
        <v>12571</v>
      </c>
      <c r="S21" s="100">
        <v>0</v>
      </c>
      <c r="T21" s="100">
        <v>1297</v>
      </c>
      <c r="U21" s="100">
        <v>0</v>
      </c>
      <c r="V21" s="100">
        <v>0</v>
      </c>
      <c r="W21" s="100">
        <v>0</v>
      </c>
      <c r="X21" s="100">
        <v>0</v>
      </c>
      <c r="Y21" s="100">
        <v>19</v>
      </c>
      <c r="Z21" s="98">
        <f t="shared" si="0"/>
        <v>-1181</v>
      </c>
      <c r="AA21" s="98">
        <f t="shared" si="1"/>
        <v>31635</v>
      </c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x14ac:dyDescent="0.2">
      <c r="A22" s="94" t="s">
        <v>103</v>
      </c>
      <c r="B22" s="99">
        <v>2015</v>
      </c>
      <c r="C22" s="101">
        <v>2829</v>
      </c>
      <c r="D22" s="101">
        <v>0</v>
      </c>
      <c r="E22" s="101">
        <v>471</v>
      </c>
      <c r="F22" s="101">
        <v>0</v>
      </c>
      <c r="G22" s="101">
        <v>1769</v>
      </c>
      <c r="H22" s="101">
        <v>16424</v>
      </c>
      <c r="I22" s="101">
        <v>-2634</v>
      </c>
      <c r="J22" s="101">
        <v>-31</v>
      </c>
      <c r="K22" s="101">
        <v>0</v>
      </c>
      <c r="L22" s="101">
        <v>0</v>
      </c>
      <c r="M22" s="101">
        <v>0</v>
      </c>
      <c r="N22" s="101">
        <v>0</v>
      </c>
      <c r="O22" s="101">
        <v>0</v>
      </c>
      <c r="P22" s="101">
        <v>113</v>
      </c>
      <c r="Q22" s="101">
        <v>0</v>
      </c>
      <c r="R22" s="101">
        <v>12557</v>
      </c>
      <c r="S22" s="101">
        <v>0</v>
      </c>
      <c r="T22" s="101">
        <v>1308</v>
      </c>
      <c r="U22" s="101">
        <v>0</v>
      </c>
      <c r="V22" s="101">
        <v>10</v>
      </c>
      <c r="W22" s="101">
        <v>0</v>
      </c>
      <c r="X22" s="101">
        <v>0</v>
      </c>
      <c r="Y22" s="101">
        <v>16</v>
      </c>
      <c r="Z22" s="98">
        <f t="shared" si="0"/>
        <v>-2665</v>
      </c>
      <c r="AA22" s="98">
        <f t="shared" si="1"/>
        <v>32832</v>
      </c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x14ac:dyDescent="0.2">
      <c r="A23" s="94" t="s">
        <v>103</v>
      </c>
      <c r="B23" s="99">
        <v>2016</v>
      </c>
      <c r="C23" s="101">
        <v>2638</v>
      </c>
      <c r="D23" s="101">
        <v>0</v>
      </c>
      <c r="E23" s="101">
        <v>488</v>
      </c>
      <c r="F23" s="101">
        <v>0</v>
      </c>
      <c r="G23" s="101">
        <v>1600</v>
      </c>
      <c r="H23" s="101">
        <v>16820</v>
      </c>
      <c r="I23" s="101">
        <v>-2424</v>
      </c>
      <c r="J23" s="101">
        <v>-28</v>
      </c>
      <c r="K23" s="101">
        <v>0</v>
      </c>
      <c r="L23" s="101">
        <v>0</v>
      </c>
      <c r="M23" s="101">
        <v>0</v>
      </c>
      <c r="N23" s="101">
        <v>0</v>
      </c>
      <c r="O23" s="101">
        <v>0</v>
      </c>
      <c r="P23" s="101">
        <v>120</v>
      </c>
      <c r="Q23" s="101">
        <v>0</v>
      </c>
      <c r="R23" s="101">
        <v>12562</v>
      </c>
      <c r="S23" s="101">
        <v>0</v>
      </c>
      <c r="T23" s="101">
        <v>1321</v>
      </c>
      <c r="U23" s="101">
        <v>0</v>
      </c>
      <c r="V23" s="101">
        <v>11</v>
      </c>
      <c r="W23" s="101">
        <v>0</v>
      </c>
      <c r="X23" s="101">
        <v>0</v>
      </c>
      <c r="Y23" s="101">
        <v>16</v>
      </c>
      <c r="Z23" s="98">
        <f t="shared" si="0"/>
        <v>-2452</v>
      </c>
      <c r="AA23" s="98">
        <f t="shared" si="1"/>
        <v>33124</v>
      </c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x14ac:dyDescent="0.2">
      <c r="A24" s="94" t="s">
        <v>103</v>
      </c>
      <c r="B24" s="99">
        <v>2017</v>
      </c>
      <c r="C24" s="100">
        <v>2102</v>
      </c>
      <c r="D24" s="100">
        <v>0</v>
      </c>
      <c r="E24" s="100">
        <v>502</v>
      </c>
      <c r="F24" s="100">
        <v>0</v>
      </c>
      <c r="G24" s="100">
        <v>1206</v>
      </c>
      <c r="H24" s="100">
        <v>16906</v>
      </c>
      <c r="I24" s="100">
        <v>-3304</v>
      </c>
      <c r="J24" s="100">
        <v>-26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112</v>
      </c>
      <c r="Q24" s="100">
        <v>0</v>
      </c>
      <c r="R24" s="100">
        <v>12225</v>
      </c>
      <c r="S24" s="100">
        <v>0</v>
      </c>
      <c r="T24" s="100">
        <v>1312</v>
      </c>
      <c r="U24" s="100">
        <v>0</v>
      </c>
      <c r="V24" s="100">
        <v>12</v>
      </c>
      <c r="W24" s="100">
        <v>0</v>
      </c>
      <c r="X24" s="100">
        <v>0</v>
      </c>
      <c r="Y24" s="100">
        <v>14</v>
      </c>
      <c r="Z24" s="98">
        <f t="shared" si="0"/>
        <v>-3330</v>
      </c>
      <c r="AA24" s="98">
        <f t="shared" si="1"/>
        <v>31061</v>
      </c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x14ac:dyDescent="0.2">
      <c r="A25" s="94" t="s">
        <v>103</v>
      </c>
      <c r="B25" s="99">
        <v>2018</v>
      </c>
      <c r="C25" s="100">
        <v>2665</v>
      </c>
      <c r="D25" s="100">
        <v>0</v>
      </c>
      <c r="E25" s="100">
        <v>521</v>
      </c>
      <c r="F25" s="100">
        <v>0</v>
      </c>
      <c r="G25" s="100">
        <v>1080</v>
      </c>
      <c r="H25" s="100">
        <v>17366</v>
      </c>
      <c r="I25" s="100">
        <v>-1989</v>
      </c>
      <c r="J25" s="100">
        <v>-39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119</v>
      </c>
      <c r="Q25" s="100">
        <v>0</v>
      </c>
      <c r="R25" s="100">
        <v>13296</v>
      </c>
      <c r="S25" s="100">
        <v>0</v>
      </c>
      <c r="T25" s="100">
        <v>1339</v>
      </c>
      <c r="U25" s="100">
        <v>0</v>
      </c>
      <c r="V25" s="100">
        <v>13</v>
      </c>
      <c r="W25" s="100">
        <v>0</v>
      </c>
      <c r="X25" s="100">
        <v>0</v>
      </c>
      <c r="Y25" s="100">
        <v>14</v>
      </c>
      <c r="Z25" s="98">
        <f t="shared" si="0"/>
        <v>-2028</v>
      </c>
      <c r="AA25" s="98">
        <f t="shared" si="1"/>
        <v>34385</v>
      </c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x14ac:dyDescent="0.2">
      <c r="A26" s="94" t="s">
        <v>103</v>
      </c>
      <c r="B26" s="99">
        <v>2019</v>
      </c>
      <c r="C26" s="149">
        <v>2004</v>
      </c>
      <c r="D26" s="149">
        <v>0</v>
      </c>
      <c r="E26" s="149">
        <v>539</v>
      </c>
      <c r="F26" s="149">
        <v>0</v>
      </c>
      <c r="G26" s="149">
        <v>2131</v>
      </c>
      <c r="H26" s="149">
        <v>17487</v>
      </c>
      <c r="I26" s="149">
        <v>-2679</v>
      </c>
      <c r="J26" s="149">
        <v>-17</v>
      </c>
      <c r="K26" s="149">
        <v>0</v>
      </c>
      <c r="L26" s="149">
        <v>0</v>
      </c>
      <c r="M26" s="149">
        <v>0</v>
      </c>
      <c r="N26" s="149">
        <v>0</v>
      </c>
      <c r="O26" s="149">
        <v>0</v>
      </c>
      <c r="P26" s="149">
        <v>110</v>
      </c>
      <c r="Q26" s="149">
        <v>0</v>
      </c>
      <c r="R26" s="149">
        <v>12238</v>
      </c>
      <c r="S26" s="149">
        <v>0</v>
      </c>
      <c r="T26" s="149">
        <v>1357</v>
      </c>
      <c r="U26" s="149">
        <v>0</v>
      </c>
      <c r="V26" s="149">
        <v>15</v>
      </c>
      <c r="W26" s="149">
        <v>0</v>
      </c>
      <c r="X26" s="149">
        <v>0</v>
      </c>
      <c r="Y26" s="149">
        <v>16</v>
      </c>
      <c r="Z26" s="98">
        <f t="shared" si="0"/>
        <v>-2696</v>
      </c>
      <c r="AA26" s="98">
        <f t="shared" si="1"/>
        <v>33201</v>
      </c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4" x14ac:dyDescent="0.2">
      <c r="A27" s="94" t="s">
        <v>103</v>
      </c>
      <c r="B27" s="99">
        <v>2020</v>
      </c>
      <c r="C27" s="199"/>
      <c r="D27" s="199"/>
      <c r="E27" s="199"/>
      <c r="F27" s="199"/>
      <c r="G27" s="199"/>
      <c r="H27" s="199"/>
      <c r="I27" s="199"/>
      <c r="J27" s="199"/>
      <c r="K27" s="199"/>
      <c r="L27" s="199"/>
      <c r="M27" s="199"/>
      <c r="N27" s="199"/>
      <c r="O27" s="199"/>
      <c r="P27" s="199"/>
      <c r="Q27" s="199"/>
      <c r="R27" s="199"/>
      <c r="S27" s="199"/>
      <c r="T27" s="199"/>
      <c r="U27" s="199"/>
      <c r="V27" s="199"/>
      <c r="W27" s="199"/>
      <c r="X27" s="199"/>
      <c r="Y27" s="199"/>
      <c r="Z27" s="98">
        <f t="shared" si="0"/>
        <v>0</v>
      </c>
      <c r="AA27" s="98">
        <f t="shared" si="1"/>
        <v>0</v>
      </c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 x14ac:dyDescent="0.2">
      <c r="A28" s="94" t="s">
        <v>103</v>
      </c>
      <c r="B28" s="99">
        <v>2021</v>
      </c>
      <c r="C28" s="199"/>
      <c r="D28" s="199"/>
      <c r="E28" s="199"/>
      <c r="F28" s="199"/>
      <c r="G28" s="199"/>
      <c r="H28" s="199"/>
      <c r="I28" s="199"/>
      <c r="J28" s="199"/>
      <c r="K28" s="199"/>
      <c r="L28" s="199"/>
      <c r="M28" s="199"/>
      <c r="N28" s="199"/>
      <c r="O28" s="199"/>
      <c r="P28" s="199"/>
      <c r="Q28" s="199"/>
      <c r="R28" s="199"/>
      <c r="S28" s="199"/>
      <c r="T28" s="199"/>
      <c r="U28" s="199"/>
      <c r="V28" s="199"/>
      <c r="W28" s="199"/>
      <c r="X28" s="199"/>
      <c r="Y28" s="199"/>
      <c r="Z28" s="98">
        <f t="shared" si="0"/>
        <v>0</v>
      </c>
      <c r="AA28" s="98">
        <f t="shared" si="1"/>
        <v>0</v>
      </c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 x14ac:dyDescent="0.2">
      <c r="A29" s="94" t="s">
        <v>103</v>
      </c>
      <c r="B29" s="99">
        <v>2022</v>
      </c>
      <c r="C29" s="199"/>
      <c r="D29" s="199"/>
      <c r="E29" s="199"/>
      <c r="F29" s="199"/>
      <c r="G29" s="199"/>
      <c r="H29" s="199"/>
      <c r="I29" s="199"/>
      <c r="J29" s="199"/>
      <c r="K29" s="199"/>
      <c r="L29" s="199"/>
      <c r="M29" s="199"/>
      <c r="N29" s="199"/>
      <c r="O29" s="199"/>
      <c r="P29" s="199"/>
      <c r="Q29" s="199"/>
      <c r="R29" s="199"/>
      <c r="S29" s="199"/>
      <c r="T29" s="199"/>
      <c r="U29" s="199"/>
      <c r="V29" s="199"/>
      <c r="W29" s="199"/>
      <c r="X29" s="199"/>
      <c r="Y29" s="199"/>
      <c r="Z29" s="98">
        <f t="shared" si="0"/>
        <v>0</v>
      </c>
      <c r="AA29" s="98">
        <f t="shared" si="1"/>
        <v>0</v>
      </c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 x14ac:dyDescent="0.2">
      <c r="A30" s="94" t="s">
        <v>103</v>
      </c>
      <c r="B30" s="99">
        <v>2023</v>
      </c>
      <c r="C30" s="199"/>
      <c r="D30" s="199"/>
      <c r="E30" s="199"/>
      <c r="F30" s="199"/>
      <c r="G30" s="199"/>
      <c r="H30" s="199"/>
      <c r="I30" s="199"/>
      <c r="J30" s="199"/>
      <c r="K30" s="199"/>
      <c r="L30" s="199"/>
      <c r="M30" s="199"/>
      <c r="N30" s="199"/>
      <c r="O30" s="199"/>
      <c r="P30" s="199"/>
      <c r="Q30" s="199"/>
      <c r="R30" s="199"/>
      <c r="S30" s="199"/>
      <c r="T30" s="199"/>
      <c r="U30" s="199"/>
      <c r="V30" s="199"/>
      <c r="W30" s="199"/>
      <c r="X30" s="199"/>
      <c r="Y30" s="199"/>
      <c r="Z30" s="98">
        <f t="shared" si="0"/>
        <v>0</v>
      </c>
      <c r="AA30" s="98">
        <f t="shared" si="1"/>
        <v>0</v>
      </c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</row>
    <row r="31" spans="1:1024" x14ac:dyDescent="0.2">
      <c r="A31" s="94" t="s">
        <v>103</v>
      </c>
      <c r="B31" s="99">
        <v>2024</v>
      </c>
      <c r="C31" s="199"/>
      <c r="D31" s="199"/>
      <c r="E31" s="199"/>
      <c r="F31" s="199"/>
      <c r="G31" s="199"/>
      <c r="H31" s="199"/>
      <c r="I31" s="199"/>
      <c r="J31" s="199"/>
      <c r="K31" s="199"/>
      <c r="L31" s="199"/>
      <c r="M31" s="199"/>
      <c r="N31" s="199"/>
      <c r="O31" s="199"/>
      <c r="P31" s="199"/>
      <c r="Q31" s="199"/>
      <c r="R31" s="199"/>
      <c r="S31" s="199"/>
      <c r="T31" s="199"/>
      <c r="U31" s="199"/>
      <c r="V31" s="199"/>
      <c r="W31" s="199"/>
      <c r="X31" s="199"/>
      <c r="Y31" s="199"/>
      <c r="Z31" s="98">
        <f t="shared" si="0"/>
        <v>0</v>
      </c>
      <c r="AA31" s="98">
        <f t="shared" si="1"/>
        <v>0</v>
      </c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 x14ac:dyDescent="0.2">
      <c r="A32" s="94" t="s">
        <v>103</v>
      </c>
      <c r="B32" s="99">
        <v>2025</v>
      </c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100"/>
      <c r="Z32" s="98">
        <f t="shared" si="0"/>
        <v>0</v>
      </c>
      <c r="AA32" s="98">
        <f t="shared" si="1"/>
        <v>0</v>
      </c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 s="91" customFormat="1" x14ac:dyDescent="0.2"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102"/>
      <c r="T33" s="102"/>
      <c r="U33" s="102"/>
      <c r="V33" s="102"/>
      <c r="W33" s="102"/>
      <c r="X33" s="102"/>
      <c r="Y33" s="102"/>
      <c r="Z33" s="102"/>
      <c r="AA33" s="102"/>
    </row>
    <row r="34" spans="1:1024" s="91" customFormat="1" x14ac:dyDescent="0.2">
      <c r="B34" s="102"/>
      <c r="C34" s="102"/>
      <c r="D34" s="102"/>
      <c r="E34" s="102"/>
      <c r="F34" s="102"/>
      <c r="G34" s="102"/>
      <c r="H34" s="102"/>
      <c r="I34" s="102"/>
      <c r="J34" s="102"/>
      <c r="K34" s="102"/>
      <c r="L34" s="102"/>
      <c r="M34" s="102"/>
      <c r="N34" s="102"/>
      <c r="O34" s="102"/>
      <c r="P34" s="102"/>
      <c r="Q34" s="102"/>
      <c r="R34" s="102"/>
      <c r="S34" s="102"/>
      <c r="T34" s="102"/>
      <c r="U34" s="102"/>
      <c r="V34" s="102"/>
      <c r="W34" s="102"/>
      <c r="X34" s="102"/>
      <c r="Y34" s="102"/>
      <c r="Z34" s="102"/>
      <c r="AA34" s="102"/>
    </row>
    <row r="35" spans="1:1024" s="91" customFormat="1" x14ac:dyDescent="0.2">
      <c r="B35" s="102"/>
      <c r="C35" s="102"/>
      <c r="D35" s="102"/>
      <c r="E35" s="102"/>
      <c r="F35" s="102"/>
      <c r="G35" s="102"/>
      <c r="H35" s="102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  <c r="T35" s="102"/>
      <c r="U35" s="102"/>
      <c r="V35" s="102"/>
      <c r="W35" s="102"/>
      <c r="X35" s="102"/>
      <c r="Y35" s="102"/>
      <c r="Z35" s="102"/>
      <c r="AA35" s="102"/>
    </row>
    <row r="36" spans="1:1024" ht="12.75" customHeight="1" x14ac:dyDescent="0.2">
      <c r="A36"/>
      <c r="B36" s="180" t="s">
        <v>104</v>
      </c>
      <c r="C36" s="180"/>
      <c r="D36" s="180"/>
      <c r="E36" s="180"/>
      <c r="F36" s="180"/>
      <c r="G36" s="180"/>
      <c r="H36" s="180"/>
      <c r="I36" s="180"/>
      <c r="J36" s="180"/>
      <c r="K36" s="180"/>
      <c r="L36" s="180"/>
      <c r="M36" s="180"/>
      <c r="N36" s="180"/>
      <c r="O36" s="180"/>
      <c r="P36" s="180"/>
      <c r="Q36" s="180"/>
      <c r="R36" s="180"/>
      <c r="S36" s="180"/>
      <c r="T36" s="180"/>
      <c r="U36" s="180"/>
      <c r="V36" s="180"/>
      <c r="W36" s="180"/>
      <c r="X36" s="180"/>
      <c r="Y36" s="180"/>
      <c r="Z36" s="180"/>
      <c r="AA36" s="180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4" ht="38.25" x14ac:dyDescent="0.2">
      <c r="A37"/>
      <c r="B37" s="92" t="s">
        <v>79</v>
      </c>
      <c r="C37" s="92" t="s">
        <v>36</v>
      </c>
      <c r="D37" s="92" t="s">
        <v>80</v>
      </c>
      <c r="E37" s="92" t="s">
        <v>81</v>
      </c>
      <c r="F37" s="92" t="s">
        <v>82</v>
      </c>
      <c r="G37" s="92" t="s">
        <v>83</v>
      </c>
      <c r="H37" s="92" t="s">
        <v>35</v>
      </c>
      <c r="I37" s="92" t="s">
        <v>84</v>
      </c>
      <c r="J37" s="92" t="s">
        <v>85</v>
      </c>
      <c r="K37" s="92" t="s">
        <v>86</v>
      </c>
      <c r="L37" s="92" t="s">
        <v>87</v>
      </c>
      <c r="M37" s="92" t="s">
        <v>88</v>
      </c>
      <c r="N37" s="92" t="s">
        <v>89</v>
      </c>
      <c r="O37" s="92" t="s">
        <v>90</v>
      </c>
      <c r="P37" s="92" t="s">
        <v>91</v>
      </c>
      <c r="Q37" s="92" t="s">
        <v>92</v>
      </c>
      <c r="R37" s="92" t="s">
        <v>37</v>
      </c>
      <c r="S37" s="92" t="s">
        <v>93</v>
      </c>
      <c r="T37" s="92" t="s">
        <v>94</v>
      </c>
      <c r="U37" s="92" t="s">
        <v>95</v>
      </c>
      <c r="V37" s="92" t="s">
        <v>96</v>
      </c>
      <c r="W37" s="92" t="s">
        <v>97</v>
      </c>
      <c r="X37" s="92" t="s">
        <v>98</v>
      </c>
      <c r="Y37" s="92" t="s">
        <v>99</v>
      </c>
      <c r="Z37" s="92" t="s">
        <v>100</v>
      </c>
      <c r="AA37" s="92" t="s">
        <v>101</v>
      </c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4" x14ac:dyDescent="0.2">
      <c r="A38" s="94" t="s">
        <v>105</v>
      </c>
      <c r="B38" s="96">
        <v>2000</v>
      </c>
      <c r="C38" s="97">
        <v>128</v>
      </c>
      <c r="D38" s="97">
        <v>4560</v>
      </c>
      <c r="E38" s="97">
        <v>0</v>
      </c>
      <c r="F38" s="97">
        <v>0</v>
      </c>
      <c r="G38" s="97">
        <v>0</v>
      </c>
      <c r="H38" s="97">
        <v>15</v>
      </c>
      <c r="I38" s="97">
        <v>159</v>
      </c>
      <c r="J38" s="97">
        <v>-224</v>
      </c>
      <c r="K38" s="97">
        <v>0</v>
      </c>
      <c r="L38" s="97">
        <v>257</v>
      </c>
      <c r="M38" s="97">
        <v>0</v>
      </c>
      <c r="N38" s="97">
        <v>1392</v>
      </c>
      <c r="O38" s="97">
        <v>0</v>
      </c>
      <c r="P38" s="97">
        <v>0</v>
      </c>
      <c r="Q38" s="97">
        <v>-670</v>
      </c>
      <c r="R38" s="97">
        <v>6320</v>
      </c>
      <c r="S38" s="97">
        <v>0</v>
      </c>
      <c r="T38" s="97">
        <v>0</v>
      </c>
      <c r="U38" s="97">
        <v>407</v>
      </c>
      <c r="V38" s="97">
        <v>0</v>
      </c>
      <c r="W38" s="97">
        <v>42</v>
      </c>
      <c r="X38" s="97">
        <v>0</v>
      </c>
      <c r="Y38" s="97">
        <v>0</v>
      </c>
      <c r="Z38" s="98">
        <f t="shared" ref="Z38:Z63" si="2">I38+J38+K38+L38</f>
        <v>192</v>
      </c>
      <c r="AA38" s="98">
        <f t="shared" ref="AA38:AA63" si="3">SUM(C38:Y38)</f>
        <v>12386</v>
      </c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/>
    </row>
    <row r="39" spans="1:1024" x14ac:dyDescent="0.2">
      <c r="A39" s="94" t="s">
        <v>105</v>
      </c>
      <c r="B39" s="96">
        <v>2001</v>
      </c>
      <c r="C39" s="97">
        <v>190</v>
      </c>
      <c r="D39" s="97">
        <v>3553</v>
      </c>
      <c r="E39" s="97">
        <v>0</v>
      </c>
      <c r="F39" s="97">
        <v>0</v>
      </c>
      <c r="G39" s="97">
        <v>0</v>
      </c>
      <c r="H39" s="97">
        <v>18</v>
      </c>
      <c r="I39" s="97">
        <v>-98</v>
      </c>
      <c r="J39" s="97">
        <v>147</v>
      </c>
      <c r="K39" s="97">
        <v>0</v>
      </c>
      <c r="L39" s="97">
        <v>50</v>
      </c>
      <c r="M39" s="97">
        <v>0</v>
      </c>
      <c r="N39" s="97">
        <v>3029</v>
      </c>
      <c r="O39" s="97">
        <v>0</v>
      </c>
      <c r="P39" s="97">
        <v>0</v>
      </c>
      <c r="Q39" s="97">
        <v>-970</v>
      </c>
      <c r="R39" s="97">
        <v>7450</v>
      </c>
      <c r="S39" s="97">
        <v>0</v>
      </c>
      <c r="T39" s="97">
        <v>0</v>
      </c>
      <c r="U39" s="97">
        <v>377</v>
      </c>
      <c r="V39" s="97">
        <v>0</v>
      </c>
      <c r="W39" s="97">
        <v>42</v>
      </c>
      <c r="X39" s="97">
        <v>0</v>
      </c>
      <c r="Y39" s="97">
        <v>0</v>
      </c>
      <c r="Z39" s="98">
        <f t="shared" si="2"/>
        <v>99</v>
      </c>
      <c r="AA39" s="98">
        <f t="shared" si="3"/>
        <v>13788</v>
      </c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  <c r="AMJ39"/>
    </row>
    <row r="40" spans="1:1024" x14ac:dyDescent="0.2">
      <c r="A40" s="94" t="s">
        <v>105</v>
      </c>
      <c r="B40" s="96">
        <v>2002</v>
      </c>
      <c r="C40" s="97">
        <v>114</v>
      </c>
      <c r="D40" s="97">
        <v>1684</v>
      </c>
      <c r="E40" s="97">
        <v>0</v>
      </c>
      <c r="F40" s="97">
        <v>0</v>
      </c>
      <c r="G40" s="97">
        <v>0</v>
      </c>
      <c r="H40" s="97">
        <v>14</v>
      </c>
      <c r="I40" s="97">
        <v>381</v>
      </c>
      <c r="J40" s="97">
        <v>184</v>
      </c>
      <c r="K40" s="97">
        <v>0</v>
      </c>
      <c r="L40" s="97">
        <v>58</v>
      </c>
      <c r="M40" s="97">
        <v>0</v>
      </c>
      <c r="N40" s="97">
        <v>2294</v>
      </c>
      <c r="O40" s="97">
        <v>0</v>
      </c>
      <c r="P40" s="97">
        <v>0</v>
      </c>
      <c r="Q40" s="97">
        <v>-441</v>
      </c>
      <c r="R40" s="97">
        <v>4892</v>
      </c>
      <c r="S40" s="97">
        <v>0</v>
      </c>
      <c r="T40" s="97">
        <v>0</v>
      </c>
      <c r="U40" s="97">
        <v>512</v>
      </c>
      <c r="V40" s="97">
        <v>0</v>
      </c>
      <c r="W40" s="97">
        <v>42</v>
      </c>
      <c r="X40" s="97">
        <v>0</v>
      </c>
      <c r="Y40" s="97">
        <v>0</v>
      </c>
      <c r="Z40" s="98">
        <f t="shared" si="2"/>
        <v>623</v>
      </c>
      <c r="AA40" s="98">
        <f t="shared" si="3"/>
        <v>9734</v>
      </c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  <c r="AMH40"/>
      <c r="AMI40"/>
      <c r="AMJ40"/>
    </row>
    <row r="41" spans="1:1024" x14ac:dyDescent="0.2">
      <c r="A41" s="94" t="s">
        <v>105</v>
      </c>
      <c r="B41" s="96">
        <v>2003</v>
      </c>
      <c r="C41" s="97">
        <v>100</v>
      </c>
      <c r="D41" s="97">
        <v>274</v>
      </c>
      <c r="E41" s="97">
        <v>0</v>
      </c>
      <c r="F41" s="97">
        <v>0</v>
      </c>
      <c r="G41" s="97">
        <v>0</v>
      </c>
      <c r="H41" s="97">
        <v>17</v>
      </c>
      <c r="I41" s="97">
        <v>-40</v>
      </c>
      <c r="J41" s="97">
        <v>53</v>
      </c>
      <c r="K41" s="97">
        <v>0</v>
      </c>
      <c r="L41" s="97">
        <v>59</v>
      </c>
      <c r="M41" s="97">
        <v>0</v>
      </c>
      <c r="N41" s="97">
        <v>1137</v>
      </c>
      <c r="O41" s="97">
        <v>0</v>
      </c>
      <c r="P41" s="97">
        <v>0</v>
      </c>
      <c r="Q41" s="97">
        <v>-274</v>
      </c>
      <c r="R41" s="97">
        <v>5351</v>
      </c>
      <c r="S41" s="97">
        <v>0</v>
      </c>
      <c r="T41" s="97">
        <v>0</v>
      </c>
      <c r="U41" s="97">
        <v>542</v>
      </c>
      <c r="V41" s="97">
        <v>0</v>
      </c>
      <c r="W41" s="97">
        <v>38</v>
      </c>
      <c r="X41" s="97">
        <v>0</v>
      </c>
      <c r="Y41" s="97">
        <v>0</v>
      </c>
      <c r="Z41" s="98">
        <f t="shared" si="2"/>
        <v>72</v>
      </c>
      <c r="AA41" s="98">
        <f t="shared" si="3"/>
        <v>7257</v>
      </c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  <c r="AMI41"/>
      <c r="AMJ41"/>
    </row>
    <row r="42" spans="1:1024" x14ac:dyDescent="0.2">
      <c r="A42" s="94" t="s">
        <v>105</v>
      </c>
      <c r="B42" s="96">
        <v>2004</v>
      </c>
      <c r="C42" s="97">
        <v>116</v>
      </c>
      <c r="D42" s="97">
        <v>205</v>
      </c>
      <c r="E42" s="97">
        <v>0</v>
      </c>
      <c r="F42" s="97">
        <v>0</v>
      </c>
      <c r="G42" s="97">
        <v>0</v>
      </c>
      <c r="H42" s="97">
        <v>16</v>
      </c>
      <c r="I42" s="97">
        <v>201</v>
      </c>
      <c r="J42" s="97">
        <v>91</v>
      </c>
      <c r="K42" s="97">
        <v>0</v>
      </c>
      <c r="L42" s="97">
        <v>71</v>
      </c>
      <c r="M42" s="97">
        <v>0</v>
      </c>
      <c r="N42" s="97">
        <v>1328</v>
      </c>
      <c r="O42" s="97">
        <v>0</v>
      </c>
      <c r="P42" s="97">
        <v>0</v>
      </c>
      <c r="Q42" s="97">
        <v>-205</v>
      </c>
      <c r="R42" s="97">
        <v>5781</v>
      </c>
      <c r="S42" s="97">
        <v>0</v>
      </c>
      <c r="T42" s="97">
        <v>0</v>
      </c>
      <c r="U42" s="97">
        <v>496</v>
      </c>
      <c r="V42" s="97">
        <v>0</v>
      </c>
      <c r="W42" s="97">
        <v>36</v>
      </c>
      <c r="X42" s="97">
        <v>0</v>
      </c>
      <c r="Y42" s="97">
        <v>0</v>
      </c>
      <c r="Z42" s="98">
        <f t="shared" si="2"/>
        <v>363</v>
      </c>
      <c r="AA42" s="98">
        <f t="shared" si="3"/>
        <v>8136</v>
      </c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  <c r="AMH42"/>
      <c r="AMI42"/>
      <c r="AMJ42"/>
    </row>
    <row r="43" spans="1:1024" x14ac:dyDescent="0.2">
      <c r="A43" s="94" t="s">
        <v>105</v>
      </c>
      <c r="B43" s="96">
        <v>2005</v>
      </c>
      <c r="C43" s="97">
        <v>122</v>
      </c>
      <c r="D43" s="97">
        <v>1519</v>
      </c>
      <c r="E43" s="97">
        <v>0</v>
      </c>
      <c r="F43" s="97">
        <v>0</v>
      </c>
      <c r="G43" s="97">
        <v>0</v>
      </c>
      <c r="H43" s="97">
        <v>17</v>
      </c>
      <c r="I43" s="97">
        <v>103</v>
      </c>
      <c r="J43" s="97">
        <v>70</v>
      </c>
      <c r="K43" s="97">
        <v>0</v>
      </c>
      <c r="L43" s="97">
        <v>64</v>
      </c>
      <c r="M43" s="97">
        <v>0</v>
      </c>
      <c r="N43" s="97">
        <v>5265</v>
      </c>
      <c r="O43" s="97">
        <v>0</v>
      </c>
      <c r="P43" s="97">
        <v>0</v>
      </c>
      <c r="Q43" s="97">
        <v>-1462</v>
      </c>
      <c r="R43" s="97">
        <v>7227</v>
      </c>
      <c r="S43" s="97">
        <v>0</v>
      </c>
      <c r="T43" s="97">
        <v>0</v>
      </c>
      <c r="U43" s="97">
        <v>510</v>
      </c>
      <c r="V43" s="97">
        <v>0</v>
      </c>
      <c r="W43" s="97">
        <v>34</v>
      </c>
      <c r="X43" s="97">
        <v>0</v>
      </c>
      <c r="Y43" s="97">
        <v>0</v>
      </c>
      <c r="Z43" s="98">
        <f t="shared" si="2"/>
        <v>237</v>
      </c>
      <c r="AA43" s="98">
        <f t="shared" si="3"/>
        <v>13469</v>
      </c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  <c r="AMF43"/>
      <c r="AMG43"/>
      <c r="AMH43"/>
      <c r="AMI43"/>
      <c r="AMJ43"/>
    </row>
    <row r="44" spans="1:1024" x14ac:dyDescent="0.2">
      <c r="A44" s="94" t="s">
        <v>105</v>
      </c>
      <c r="B44" s="96">
        <v>2006</v>
      </c>
      <c r="C44" s="97">
        <v>84</v>
      </c>
      <c r="D44" s="97">
        <v>3028</v>
      </c>
      <c r="E44" s="97">
        <v>0</v>
      </c>
      <c r="F44" s="97">
        <v>0</v>
      </c>
      <c r="G44" s="97">
        <v>0</v>
      </c>
      <c r="H44" s="97">
        <v>12</v>
      </c>
      <c r="I44" s="97">
        <v>214</v>
      </c>
      <c r="J44" s="97">
        <v>-96</v>
      </c>
      <c r="K44" s="97">
        <v>0</v>
      </c>
      <c r="L44" s="97">
        <v>54</v>
      </c>
      <c r="M44" s="97">
        <v>0</v>
      </c>
      <c r="N44" s="97">
        <v>4979</v>
      </c>
      <c r="O44" s="97">
        <v>0</v>
      </c>
      <c r="P44" s="97">
        <v>0</v>
      </c>
      <c r="Q44" s="97">
        <v>-1910</v>
      </c>
      <c r="R44" s="97">
        <v>4398</v>
      </c>
      <c r="S44" s="97">
        <v>0</v>
      </c>
      <c r="T44" s="97">
        <v>0</v>
      </c>
      <c r="U44" s="97">
        <v>531</v>
      </c>
      <c r="V44" s="97">
        <v>0</v>
      </c>
      <c r="W44" s="97">
        <v>33</v>
      </c>
      <c r="X44" s="97">
        <v>0</v>
      </c>
      <c r="Y44" s="97">
        <v>0</v>
      </c>
      <c r="Z44" s="98">
        <f t="shared" si="2"/>
        <v>172</v>
      </c>
      <c r="AA44" s="98">
        <f t="shared" si="3"/>
        <v>11327</v>
      </c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  <c r="AMF44"/>
      <c r="AMG44"/>
      <c r="AMH44"/>
      <c r="AMI44"/>
      <c r="AMJ44"/>
    </row>
    <row r="45" spans="1:1024" x14ac:dyDescent="0.2">
      <c r="A45" s="94" t="s">
        <v>105</v>
      </c>
      <c r="B45" s="96">
        <v>2007</v>
      </c>
      <c r="C45" s="97">
        <v>99</v>
      </c>
      <c r="D45" s="97">
        <v>5199</v>
      </c>
      <c r="E45" s="97">
        <v>0</v>
      </c>
      <c r="F45" s="97">
        <v>0</v>
      </c>
      <c r="G45" s="97">
        <v>0</v>
      </c>
      <c r="H45" s="97">
        <v>0</v>
      </c>
      <c r="I45" s="97">
        <v>228</v>
      </c>
      <c r="J45" s="97">
        <v>-773</v>
      </c>
      <c r="K45" s="97">
        <v>0</v>
      </c>
      <c r="L45" s="97">
        <v>69</v>
      </c>
      <c r="M45" s="97">
        <v>0</v>
      </c>
      <c r="N45" s="97">
        <v>5271</v>
      </c>
      <c r="O45" s="97">
        <v>0</v>
      </c>
      <c r="P45" s="97">
        <v>0</v>
      </c>
      <c r="Q45" s="97">
        <v>-131</v>
      </c>
      <c r="R45" s="97">
        <v>5527</v>
      </c>
      <c r="S45" s="97">
        <v>0</v>
      </c>
      <c r="T45" s="97">
        <v>0</v>
      </c>
      <c r="U45" s="97">
        <v>529</v>
      </c>
      <c r="V45" s="97">
        <v>0</v>
      </c>
      <c r="W45" s="97">
        <v>39</v>
      </c>
      <c r="X45" s="97">
        <v>0</v>
      </c>
      <c r="Y45" s="97">
        <v>0</v>
      </c>
      <c r="Z45" s="98">
        <f t="shared" si="2"/>
        <v>-476</v>
      </c>
      <c r="AA45" s="98">
        <f t="shared" si="3"/>
        <v>16057</v>
      </c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  <c r="ALX45"/>
      <c r="ALY45"/>
      <c r="ALZ45"/>
      <c r="AMA45"/>
      <c r="AMB45"/>
      <c r="AMC45"/>
      <c r="AMD45"/>
      <c r="AME45"/>
      <c r="AMF45"/>
      <c r="AMG45"/>
      <c r="AMH45"/>
      <c r="AMI45"/>
      <c r="AMJ45"/>
    </row>
    <row r="46" spans="1:1024" x14ac:dyDescent="0.2">
      <c r="A46" s="94" t="s">
        <v>105</v>
      </c>
      <c r="B46" s="96">
        <v>2008</v>
      </c>
      <c r="C46" s="97">
        <v>92</v>
      </c>
      <c r="D46" s="97">
        <v>7431</v>
      </c>
      <c r="E46" s="97">
        <v>0</v>
      </c>
      <c r="F46" s="97">
        <v>0</v>
      </c>
      <c r="G46" s="97">
        <v>0</v>
      </c>
      <c r="H46" s="97">
        <v>0</v>
      </c>
      <c r="I46" s="97">
        <v>138</v>
      </c>
      <c r="J46" s="97">
        <v>585</v>
      </c>
      <c r="K46" s="97">
        <v>0</v>
      </c>
      <c r="L46" s="97">
        <v>42</v>
      </c>
      <c r="M46" s="97">
        <v>0</v>
      </c>
      <c r="N46" s="97">
        <v>12380</v>
      </c>
      <c r="O46" s="97">
        <v>0</v>
      </c>
      <c r="P46" s="97">
        <v>0</v>
      </c>
      <c r="Q46" s="97">
        <v>2751</v>
      </c>
      <c r="R46" s="97">
        <v>5812</v>
      </c>
      <c r="S46" s="97">
        <v>0</v>
      </c>
      <c r="T46" s="97">
        <v>0</v>
      </c>
      <c r="U46" s="97">
        <v>503</v>
      </c>
      <c r="V46" s="97">
        <v>0</v>
      </c>
      <c r="W46" s="97">
        <v>104</v>
      </c>
      <c r="X46" s="97">
        <v>0</v>
      </c>
      <c r="Y46" s="97">
        <v>0</v>
      </c>
      <c r="Z46" s="98">
        <f t="shared" si="2"/>
        <v>765</v>
      </c>
      <c r="AA46" s="98">
        <f t="shared" si="3"/>
        <v>29838</v>
      </c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  <c r="ALZ46"/>
      <c r="AMA46"/>
      <c r="AMB46"/>
      <c r="AMC46"/>
      <c r="AMD46"/>
      <c r="AME46"/>
      <c r="AMF46"/>
      <c r="AMG46"/>
      <c r="AMH46"/>
      <c r="AMI46"/>
      <c r="AMJ46"/>
    </row>
    <row r="47" spans="1:1024" x14ac:dyDescent="0.2">
      <c r="A47" s="94" t="s">
        <v>105</v>
      </c>
      <c r="B47" s="96">
        <v>2009</v>
      </c>
      <c r="C47" s="97">
        <v>155</v>
      </c>
      <c r="D47" s="97">
        <v>7858</v>
      </c>
      <c r="E47" s="97">
        <v>0</v>
      </c>
      <c r="F47" s="97">
        <v>0</v>
      </c>
      <c r="G47" s="97">
        <v>0</v>
      </c>
      <c r="H47" s="97">
        <v>0</v>
      </c>
      <c r="I47" s="97">
        <v>266</v>
      </c>
      <c r="J47" s="97">
        <v>299</v>
      </c>
      <c r="K47" s="97">
        <v>0</v>
      </c>
      <c r="L47" s="97">
        <v>54</v>
      </c>
      <c r="M47" s="97">
        <v>0</v>
      </c>
      <c r="N47" s="97">
        <v>10061</v>
      </c>
      <c r="O47" s="97">
        <v>0</v>
      </c>
      <c r="P47" s="97">
        <v>0</v>
      </c>
      <c r="Q47" s="97">
        <v>4416</v>
      </c>
      <c r="R47" s="97">
        <v>7791</v>
      </c>
      <c r="S47" s="97">
        <v>0</v>
      </c>
      <c r="T47" s="97">
        <v>0</v>
      </c>
      <c r="U47" s="97">
        <v>447</v>
      </c>
      <c r="V47" s="97">
        <v>0</v>
      </c>
      <c r="W47" s="97">
        <v>156</v>
      </c>
      <c r="X47" s="97">
        <v>0</v>
      </c>
      <c r="Y47" s="97">
        <v>0</v>
      </c>
      <c r="Z47" s="98">
        <f t="shared" si="2"/>
        <v>619</v>
      </c>
      <c r="AA47" s="98">
        <f t="shared" si="3"/>
        <v>31503</v>
      </c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  <c r="ALX47"/>
      <c r="ALY47"/>
      <c r="ALZ47"/>
      <c r="AMA47"/>
      <c r="AMB47"/>
      <c r="AMC47"/>
      <c r="AMD47"/>
      <c r="AME47"/>
      <c r="AMF47"/>
      <c r="AMG47"/>
      <c r="AMH47"/>
      <c r="AMI47"/>
      <c r="AMJ47"/>
    </row>
    <row r="48" spans="1:1024" x14ac:dyDescent="0.2">
      <c r="A48" s="94" t="s">
        <v>105</v>
      </c>
      <c r="B48" s="103">
        <v>2010</v>
      </c>
      <c r="C48" s="104">
        <v>98</v>
      </c>
      <c r="D48" s="104">
        <v>7237</v>
      </c>
      <c r="E48" s="104">
        <v>0</v>
      </c>
      <c r="F48" s="104">
        <v>0</v>
      </c>
      <c r="G48" s="104">
        <v>0</v>
      </c>
      <c r="H48" s="104">
        <v>0</v>
      </c>
      <c r="I48" s="104">
        <v>56</v>
      </c>
      <c r="J48" s="104">
        <v>133</v>
      </c>
      <c r="K48" s="104">
        <v>0</v>
      </c>
      <c r="L48" s="104">
        <v>54</v>
      </c>
      <c r="M48" s="104">
        <v>0</v>
      </c>
      <c r="N48" s="104">
        <v>6752</v>
      </c>
      <c r="O48" s="104">
        <v>0</v>
      </c>
      <c r="P48" s="104">
        <v>0</v>
      </c>
      <c r="Q48" s="104">
        <v>3673</v>
      </c>
      <c r="R48" s="104">
        <v>2908</v>
      </c>
      <c r="S48" s="104">
        <v>0</v>
      </c>
      <c r="T48" s="104">
        <v>10</v>
      </c>
      <c r="U48" s="104">
        <v>470</v>
      </c>
      <c r="V48" s="104">
        <v>0</v>
      </c>
      <c r="W48" s="104">
        <v>137</v>
      </c>
      <c r="X48" s="104">
        <v>0</v>
      </c>
      <c r="Y48" s="104">
        <v>0</v>
      </c>
      <c r="Z48" s="98">
        <f t="shared" si="2"/>
        <v>243</v>
      </c>
      <c r="AA48" s="98">
        <f t="shared" si="3"/>
        <v>21528</v>
      </c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  <c r="ALX48"/>
      <c r="ALY48"/>
      <c r="ALZ48"/>
      <c r="AMA48"/>
      <c r="AMB48"/>
      <c r="AMC48"/>
      <c r="AMD48"/>
      <c r="AME48"/>
      <c r="AMF48"/>
      <c r="AMG48"/>
      <c r="AMH48"/>
      <c r="AMI48"/>
      <c r="AMJ48"/>
    </row>
    <row r="49" spans="1:1024" x14ac:dyDescent="0.2">
      <c r="A49" s="94" t="s">
        <v>105</v>
      </c>
      <c r="B49" s="103">
        <v>2011</v>
      </c>
      <c r="C49" s="104">
        <v>156</v>
      </c>
      <c r="D49" s="104">
        <v>6699</v>
      </c>
      <c r="E49" s="104">
        <v>0</v>
      </c>
      <c r="F49" s="104">
        <v>0</v>
      </c>
      <c r="G49" s="104">
        <v>0</v>
      </c>
      <c r="H49" s="104">
        <v>0</v>
      </c>
      <c r="I49" s="104">
        <v>35</v>
      </c>
      <c r="J49" s="104">
        <v>59</v>
      </c>
      <c r="K49" s="104">
        <v>0</v>
      </c>
      <c r="L49" s="104">
        <v>36</v>
      </c>
      <c r="M49" s="104">
        <v>0</v>
      </c>
      <c r="N49" s="104">
        <v>7648</v>
      </c>
      <c r="O49" s="104">
        <v>0</v>
      </c>
      <c r="P49" s="104">
        <v>0</v>
      </c>
      <c r="Q49" s="104">
        <v>3035</v>
      </c>
      <c r="R49" s="104">
        <v>6034</v>
      </c>
      <c r="S49" s="104">
        <v>0</v>
      </c>
      <c r="T49" s="104">
        <v>11</v>
      </c>
      <c r="U49" s="104">
        <v>372</v>
      </c>
      <c r="V49" s="104">
        <v>0</v>
      </c>
      <c r="W49" s="104">
        <v>121</v>
      </c>
      <c r="X49" s="104">
        <v>0</v>
      </c>
      <c r="Y49" s="104">
        <v>0</v>
      </c>
      <c r="Z49" s="98">
        <f t="shared" si="2"/>
        <v>130</v>
      </c>
      <c r="AA49" s="98">
        <f t="shared" si="3"/>
        <v>24206</v>
      </c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  <c r="ALX49"/>
      <c r="ALY49"/>
      <c r="ALZ49"/>
      <c r="AMA49"/>
      <c r="AMB49"/>
      <c r="AMC49"/>
      <c r="AMD49"/>
      <c r="AME49"/>
      <c r="AMF49"/>
      <c r="AMG49"/>
      <c r="AMH49"/>
      <c r="AMI49"/>
      <c r="AMJ49"/>
    </row>
    <row r="50" spans="1:1024" x14ac:dyDescent="0.2">
      <c r="A50" s="94" t="s">
        <v>105</v>
      </c>
      <c r="B50" s="103">
        <v>2012</v>
      </c>
      <c r="C50" s="104">
        <v>92</v>
      </c>
      <c r="D50" s="104">
        <v>4844</v>
      </c>
      <c r="E50" s="104">
        <v>0</v>
      </c>
      <c r="F50" s="104">
        <v>0</v>
      </c>
      <c r="G50" s="104">
        <v>0</v>
      </c>
      <c r="H50" s="104">
        <v>0</v>
      </c>
      <c r="I50" s="104">
        <v>160</v>
      </c>
      <c r="J50" s="104">
        <v>-1610</v>
      </c>
      <c r="K50" s="104">
        <v>0</v>
      </c>
      <c r="L50" s="104">
        <v>74</v>
      </c>
      <c r="M50" s="104">
        <v>0</v>
      </c>
      <c r="N50" s="104">
        <v>2524</v>
      </c>
      <c r="O50" s="104">
        <v>0</v>
      </c>
      <c r="P50" s="104">
        <v>0</v>
      </c>
      <c r="Q50" s="104">
        <v>884</v>
      </c>
      <c r="R50" s="104">
        <v>2343</v>
      </c>
      <c r="S50" s="104">
        <v>0</v>
      </c>
      <c r="T50" s="104">
        <v>12</v>
      </c>
      <c r="U50" s="104">
        <v>496</v>
      </c>
      <c r="V50" s="104">
        <v>0</v>
      </c>
      <c r="W50" s="104">
        <v>99</v>
      </c>
      <c r="X50" s="104">
        <v>0</v>
      </c>
      <c r="Y50" s="104">
        <v>0</v>
      </c>
      <c r="Z50" s="98">
        <f t="shared" si="2"/>
        <v>-1376</v>
      </c>
      <c r="AA50" s="98">
        <f t="shared" si="3"/>
        <v>9918</v>
      </c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  <c r="AMB50"/>
      <c r="AMC50"/>
      <c r="AMD50"/>
      <c r="AME50"/>
      <c r="AMF50"/>
      <c r="AMG50"/>
      <c r="AMH50"/>
      <c r="AMI50"/>
      <c r="AMJ50"/>
    </row>
    <row r="51" spans="1:1024" x14ac:dyDescent="0.2">
      <c r="A51" s="94" t="s">
        <v>105</v>
      </c>
      <c r="B51" s="103">
        <v>2013</v>
      </c>
      <c r="C51" s="104">
        <v>197</v>
      </c>
      <c r="D51" s="104">
        <v>2985</v>
      </c>
      <c r="E51" s="104">
        <v>0</v>
      </c>
      <c r="F51" s="104">
        <v>0</v>
      </c>
      <c r="G51" s="104">
        <v>0</v>
      </c>
      <c r="H51" s="104">
        <v>0</v>
      </c>
      <c r="I51" s="104">
        <v>-22</v>
      </c>
      <c r="J51" s="104">
        <v>-842</v>
      </c>
      <c r="K51" s="104">
        <v>0</v>
      </c>
      <c r="L51" s="104">
        <v>91</v>
      </c>
      <c r="M51" s="104">
        <v>0</v>
      </c>
      <c r="N51" s="104">
        <v>608</v>
      </c>
      <c r="O51" s="104">
        <v>0</v>
      </c>
      <c r="P51" s="104">
        <v>0</v>
      </c>
      <c r="Q51" s="104">
        <v>-699</v>
      </c>
      <c r="R51" s="104">
        <v>5030</v>
      </c>
      <c r="S51" s="104">
        <v>0</v>
      </c>
      <c r="T51" s="104">
        <v>13</v>
      </c>
      <c r="U51" s="104">
        <v>519</v>
      </c>
      <c r="V51" s="104">
        <v>0</v>
      </c>
      <c r="W51" s="104">
        <v>79</v>
      </c>
      <c r="X51" s="104">
        <v>0</v>
      </c>
      <c r="Y51" s="104">
        <v>0</v>
      </c>
      <c r="Z51" s="98">
        <f t="shared" si="2"/>
        <v>-773</v>
      </c>
      <c r="AA51" s="98">
        <f t="shared" si="3"/>
        <v>7959</v>
      </c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  <c r="ALX51"/>
      <c r="ALY51"/>
      <c r="ALZ51"/>
      <c r="AMA51"/>
      <c r="AMB51"/>
      <c r="AMC51"/>
      <c r="AMD51"/>
      <c r="AME51"/>
      <c r="AMF51"/>
      <c r="AMG51"/>
      <c r="AMH51"/>
      <c r="AMI51"/>
      <c r="AMJ51"/>
    </row>
    <row r="52" spans="1:1024" x14ac:dyDescent="0.2">
      <c r="A52" s="94" t="s">
        <v>105</v>
      </c>
      <c r="B52" s="103">
        <v>2014</v>
      </c>
      <c r="C52" s="101">
        <v>225</v>
      </c>
      <c r="D52" s="101">
        <v>3468</v>
      </c>
      <c r="E52" s="101">
        <v>0</v>
      </c>
      <c r="F52" s="101">
        <v>0</v>
      </c>
      <c r="G52" s="101">
        <v>0</v>
      </c>
      <c r="H52" s="101">
        <v>0</v>
      </c>
      <c r="I52" s="101">
        <v>57</v>
      </c>
      <c r="J52" s="101">
        <v>-2298</v>
      </c>
      <c r="K52" s="101">
        <v>0</v>
      </c>
      <c r="L52" s="101">
        <v>31</v>
      </c>
      <c r="M52" s="101">
        <v>0</v>
      </c>
      <c r="N52" s="101">
        <v>524</v>
      </c>
      <c r="O52" s="101">
        <v>0</v>
      </c>
      <c r="P52" s="101">
        <v>0</v>
      </c>
      <c r="Q52" s="101">
        <v>-1047</v>
      </c>
      <c r="R52" s="101">
        <v>8439</v>
      </c>
      <c r="S52" s="101">
        <v>0</v>
      </c>
      <c r="T52" s="101">
        <v>13</v>
      </c>
      <c r="U52" s="101">
        <v>460</v>
      </c>
      <c r="V52" s="101">
        <v>0</v>
      </c>
      <c r="W52" s="101">
        <v>83</v>
      </c>
      <c r="X52" s="101">
        <v>0</v>
      </c>
      <c r="Y52" s="101">
        <v>0</v>
      </c>
      <c r="Z52" s="98">
        <f t="shared" si="2"/>
        <v>-2210</v>
      </c>
      <c r="AA52" s="98">
        <f t="shared" si="3"/>
        <v>9955</v>
      </c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  <c r="ALW52"/>
      <c r="ALX52"/>
      <c r="ALY52"/>
      <c r="ALZ52"/>
      <c r="AMA52"/>
      <c r="AMB52"/>
      <c r="AMC52"/>
      <c r="AMD52"/>
      <c r="AME52"/>
      <c r="AMF52"/>
      <c r="AMG52"/>
      <c r="AMH52"/>
      <c r="AMI52"/>
      <c r="AMJ52"/>
    </row>
    <row r="53" spans="1:1024" x14ac:dyDescent="0.2">
      <c r="A53" s="94" t="s">
        <v>105</v>
      </c>
      <c r="B53" s="103">
        <v>2015</v>
      </c>
      <c r="C53" s="101">
        <v>178</v>
      </c>
      <c r="D53" s="101">
        <v>5763</v>
      </c>
      <c r="E53" s="101">
        <v>0</v>
      </c>
      <c r="F53" s="101">
        <v>0</v>
      </c>
      <c r="G53" s="101">
        <v>0</v>
      </c>
      <c r="H53" s="101">
        <v>0</v>
      </c>
      <c r="I53" s="101">
        <v>167</v>
      </c>
      <c r="J53" s="101">
        <v>-1383</v>
      </c>
      <c r="K53" s="101">
        <v>0</v>
      </c>
      <c r="L53" s="101">
        <v>28</v>
      </c>
      <c r="M53" s="101">
        <v>0</v>
      </c>
      <c r="N53" s="101">
        <v>3437</v>
      </c>
      <c r="O53" s="101">
        <v>0</v>
      </c>
      <c r="P53" s="101">
        <v>0</v>
      </c>
      <c r="Q53" s="101">
        <v>164</v>
      </c>
      <c r="R53" s="101">
        <v>5390</v>
      </c>
      <c r="S53" s="101">
        <v>0</v>
      </c>
      <c r="T53" s="101">
        <v>14</v>
      </c>
      <c r="U53" s="101">
        <v>506</v>
      </c>
      <c r="V53" s="101">
        <v>0</v>
      </c>
      <c r="W53" s="101">
        <v>86</v>
      </c>
      <c r="X53" s="101">
        <v>0</v>
      </c>
      <c r="Y53" s="101">
        <v>0</v>
      </c>
      <c r="Z53" s="98">
        <f t="shared" si="2"/>
        <v>-1188</v>
      </c>
      <c r="AA53" s="98">
        <f t="shared" si="3"/>
        <v>14350</v>
      </c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  <c r="ALM53"/>
      <c r="ALN53"/>
      <c r="ALO53"/>
      <c r="ALP53"/>
      <c r="ALQ53"/>
      <c r="ALR53"/>
      <c r="ALS53"/>
      <c r="ALT53"/>
      <c r="ALU53"/>
      <c r="ALV53"/>
      <c r="ALW53"/>
      <c r="ALX53"/>
      <c r="ALY53"/>
      <c r="ALZ53"/>
      <c r="AMA53"/>
      <c r="AMB53"/>
      <c r="AMC53"/>
      <c r="AMD53"/>
      <c r="AME53"/>
      <c r="AMF53"/>
      <c r="AMG53"/>
      <c r="AMH53"/>
      <c r="AMI53"/>
      <c r="AMJ53"/>
    </row>
    <row r="54" spans="1:1024" x14ac:dyDescent="0.2">
      <c r="A54" s="94" t="s">
        <v>105</v>
      </c>
      <c r="B54" s="103">
        <v>2016</v>
      </c>
      <c r="C54" s="101">
        <v>183</v>
      </c>
      <c r="D54" s="101">
        <v>6513</v>
      </c>
      <c r="E54" s="101">
        <v>0</v>
      </c>
      <c r="F54" s="101">
        <v>0</v>
      </c>
      <c r="G54" s="101">
        <v>0</v>
      </c>
      <c r="H54" s="101">
        <v>0</v>
      </c>
      <c r="I54" s="101">
        <v>148</v>
      </c>
      <c r="J54" s="101">
        <v>-283</v>
      </c>
      <c r="K54" s="101">
        <v>0</v>
      </c>
      <c r="L54" s="101">
        <v>43</v>
      </c>
      <c r="M54" s="101">
        <v>0</v>
      </c>
      <c r="N54" s="101">
        <v>3803</v>
      </c>
      <c r="O54" s="101">
        <v>0</v>
      </c>
      <c r="P54" s="101">
        <v>0</v>
      </c>
      <c r="Q54" s="101">
        <v>1617</v>
      </c>
      <c r="R54" s="101">
        <v>5702</v>
      </c>
      <c r="S54" s="101">
        <v>0</v>
      </c>
      <c r="T54" s="101">
        <v>15</v>
      </c>
      <c r="U54" s="101">
        <v>539</v>
      </c>
      <c r="V54" s="101">
        <v>0</v>
      </c>
      <c r="W54" s="101">
        <v>82</v>
      </c>
      <c r="X54" s="101">
        <v>0</v>
      </c>
      <c r="Y54" s="101">
        <v>0</v>
      </c>
      <c r="Z54" s="98">
        <f t="shared" si="2"/>
        <v>-92</v>
      </c>
      <c r="AA54" s="98">
        <f t="shared" si="3"/>
        <v>18362</v>
      </c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  <c r="RM54"/>
      <c r="RN54"/>
      <c r="RO54"/>
      <c r="RP54"/>
      <c r="RQ54"/>
      <c r="RR54"/>
      <c r="RS54"/>
      <c r="RT54"/>
      <c r="RU54"/>
      <c r="RV54"/>
      <c r="RW54"/>
      <c r="RX54"/>
      <c r="RY54"/>
      <c r="RZ54"/>
      <c r="SA54"/>
      <c r="SB54"/>
      <c r="SC54"/>
      <c r="SD54"/>
      <c r="SE54"/>
      <c r="SF54"/>
      <c r="SG54"/>
      <c r="SH54"/>
      <c r="SI54"/>
      <c r="SJ54"/>
      <c r="SK54"/>
      <c r="SL54"/>
      <c r="SM54"/>
      <c r="SN54"/>
      <c r="SO54"/>
      <c r="SP54"/>
      <c r="SQ54"/>
      <c r="SR54"/>
      <c r="SS54"/>
      <c r="ST54"/>
      <c r="SU54"/>
      <c r="SV54"/>
      <c r="SW54"/>
      <c r="SX54"/>
      <c r="SY54"/>
      <c r="SZ54"/>
      <c r="TA54"/>
      <c r="TB54"/>
      <c r="TC54"/>
      <c r="TD54"/>
      <c r="TE54"/>
      <c r="TF54"/>
      <c r="TG54"/>
      <c r="TH54"/>
      <c r="TI54"/>
      <c r="TJ54"/>
      <c r="TK54"/>
      <c r="TL54"/>
      <c r="TM54"/>
      <c r="TN54"/>
      <c r="TO54"/>
      <c r="TP54"/>
      <c r="TQ54"/>
      <c r="TR54"/>
      <c r="TS54"/>
      <c r="TT54"/>
      <c r="TU54"/>
      <c r="TV54"/>
      <c r="TW54"/>
      <c r="TX54"/>
      <c r="TY54"/>
      <c r="TZ54"/>
      <c r="UA54"/>
      <c r="UB54"/>
      <c r="UC54"/>
      <c r="UD54"/>
      <c r="UE54"/>
      <c r="UF54"/>
      <c r="UG54"/>
      <c r="UH54"/>
      <c r="UI54"/>
      <c r="UJ54"/>
      <c r="UK54"/>
      <c r="UL54"/>
      <c r="UM54"/>
      <c r="UN54"/>
      <c r="UO54"/>
      <c r="UP54"/>
      <c r="UQ54"/>
      <c r="UR54"/>
      <c r="US54"/>
      <c r="UT54"/>
      <c r="UU54"/>
      <c r="UV54"/>
      <c r="UW54"/>
      <c r="UX54"/>
      <c r="UY54"/>
      <c r="UZ54"/>
      <c r="VA54"/>
      <c r="VB54"/>
      <c r="VC54"/>
      <c r="VD54"/>
      <c r="VE54"/>
      <c r="VF54"/>
      <c r="VG54"/>
      <c r="VH54"/>
      <c r="VI54"/>
      <c r="VJ54"/>
      <c r="VK54"/>
      <c r="VL54"/>
      <c r="VM54"/>
      <c r="VN54"/>
      <c r="VO54"/>
      <c r="VP54"/>
      <c r="VQ54"/>
      <c r="VR54"/>
      <c r="VS54"/>
      <c r="VT54"/>
      <c r="VU54"/>
      <c r="VV54"/>
      <c r="VW54"/>
      <c r="VX54"/>
      <c r="VY54"/>
      <c r="VZ54"/>
      <c r="WA54"/>
      <c r="WB54"/>
      <c r="WC54"/>
      <c r="WD54"/>
      <c r="WE54"/>
      <c r="WF54"/>
      <c r="WG54"/>
      <c r="WH54"/>
      <c r="WI54"/>
      <c r="WJ54"/>
      <c r="WK54"/>
      <c r="WL54"/>
      <c r="WM54"/>
      <c r="WN54"/>
      <c r="WO54"/>
      <c r="WP54"/>
      <c r="WQ54"/>
      <c r="WR54"/>
      <c r="WS54"/>
      <c r="WT54"/>
      <c r="WU54"/>
      <c r="WV54"/>
      <c r="WW54"/>
      <c r="WX54"/>
      <c r="WY54"/>
      <c r="WZ54"/>
      <c r="XA54"/>
      <c r="XB54"/>
      <c r="XC54"/>
      <c r="XD54"/>
      <c r="XE54"/>
      <c r="XF54"/>
      <c r="XG54"/>
      <c r="XH54"/>
      <c r="XI54"/>
      <c r="XJ54"/>
      <c r="XK54"/>
      <c r="XL54"/>
      <c r="XM54"/>
      <c r="XN54"/>
      <c r="XO54"/>
      <c r="XP54"/>
      <c r="XQ54"/>
      <c r="XR54"/>
      <c r="XS54"/>
      <c r="XT54"/>
      <c r="XU54"/>
      <c r="XV54"/>
      <c r="XW54"/>
      <c r="XX54"/>
      <c r="XY54"/>
      <c r="XZ54"/>
      <c r="YA54"/>
      <c r="YB54"/>
      <c r="YC54"/>
      <c r="YD54"/>
      <c r="YE54"/>
      <c r="YF54"/>
      <c r="YG54"/>
      <c r="YH54"/>
      <c r="YI54"/>
      <c r="YJ54"/>
      <c r="YK54"/>
      <c r="YL54"/>
      <c r="YM54"/>
      <c r="YN54"/>
      <c r="YO54"/>
      <c r="YP54"/>
      <c r="YQ54"/>
      <c r="YR54"/>
      <c r="YS54"/>
      <c r="YT54"/>
      <c r="YU54"/>
      <c r="YV54"/>
      <c r="YW54"/>
      <c r="YX54"/>
      <c r="YY54"/>
      <c r="YZ54"/>
      <c r="ZA54"/>
      <c r="ZB54"/>
      <c r="ZC54"/>
      <c r="ZD54"/>
      <c r="ZE54"/>
      <c r="ZF54"/>
      <c r="ZG54"/>
      <c r="ZH54"/>
      <c r="ZI54"/>
      <c r="ZJ54"/>
      <c r="ZK54"/>
      <c r="ZL54"/>
      <c r="ZM54"/>
      <c r="ZN54"/>
      <c r="ZO54"/>
      <c r="ZP54"/>
      <c r="ZQ54"/>
      <c r="ZR54"/>
      <c r="ZS54"/>
      <c r="ZT54"/>
      <c r="ZU54"/>
      <c r="ZV54"/>
      <c r="ZW54"/>
      <c r="ZX54"/>
      <c r="ZY54"/>
      <c r="ZZ54"/>
      <c r="AAA54"/>
      <c r="AAB54"/>
      <c r="AAC54"/>
      <c r="AAD54"/>
      <c r="AAE54"/>
      <c r="AAF54"/>
      <c r="AAG54"/>
      <c r="AAH54"/>
      <c r="AAI54"/>
      <c r="AAJ54"/>
      <c r="AAK54"/>
      <c r="AAL54"/>
      <c r="AAM54"/>
      <c r="AAN54"/>
      <c r="AAO54"/>
      <c r="AAP54"/>
      <c r="AAQ54"/>
      <c r="AAR54"/>
      <c r="AAS54"/>
      <c r="AAT54"/>
      <c r="AAU54"/>
      <c r="AAV54"/>
      <c r="AAW54"/>
      <c r="AAX54"/>
      <c r="AAY54"/>
      <c r="AAZ54"/>
      <c r="ABA54"/>
      <c r="ABB54"/>
      <c r="ABC54"/>
      <c r="ABD54"/>
      <c r="ABE54"/>
      <c r="ABF54"/>
      <c r="ABG54"/>
      <c r="ABH54"/>
      <c r="ABI54"/>
      <c r="ABJ54"/>
      <c r="ABK54"/>
      <c r="ABL54"/>
      <c r="ABM54"/>
      <c r="ABN54"/>
      <c r="ABO54"/>
      <c r="ABP54"/>
      <c r="ABQ54"/>
      <c r="ABR54"/>
      <c r="ABS54"/>
      <c r="ABT54"/>
      <c r="ABU54"/>
      <c r="ABV54"/>
      <c r="ABW54"/>
      <c r="ABX54"/>
      <c r="ABY54"/>
      <c r="ABZ54"/>
      <c r="ACA54"/>
      <c r="ACB54"/>
      <c r="ACC54"/>
      <c r="ACD54"/>
      <c r="ACE54"/>
      <c r="ACF54"/>
      <c r="ACG54"/>
      <c r="ACH54"/>
      <c r="ACI54"/>
      <c r="ACJ54"/>
      <c r="ACK54"/>
      <c r="ACL54"/>
      <c r="ACM54"/>
      <c r="ACN54"/>
      <c r="ACO54"/>
      <c r="ACP54"/>
      <c r="ACQ54"/>
      <c r="ACR54"/>
      <c r="ACS54"/>
      <c r="ACT54"/>
      <c r="ACU54"/>
      <c r="ACV54"/>
      <c r="ACW54"/>
      <c r="ACX54"/>
      <c r="ACY54"/>
      <c r="ACZ54"/>
      <c r="ADA54"/>
      <c r="ADB54"/>
      <c r="ADC54"/>
      <c r="ADD54"/>
      <c r="ADE54"/>
      <c r="ADF54"/>
      <c r="ADG54"/>
      <c r="ADH54"/>
      <c r="ADI54"/>
      <c r="ADJ54"/>
      <c r="ADK54"/>
      <c r="ADL54"/>
      <c r="ADM54"/>
      <c r="ADN54"/>
      <c r="ADO54"/>
      <c r="ADP54"/>
      <c r="ADQ54"/>
      <c r="ADR54"/>
      <c r="ADS54"/>
      <c r="ADT54"/>
      <c r="ADU54"/>
      <c r="ADV54"/>
      <c r="ADW54"/>
      <c r="ADX54"/>
      <c r="ADY54"/>
      <c r="ADZ54"/>
      <c r="AEA54"/>
      <c r="AEB54"/>
      <c r="AEC54"/>
      <c r="AED54"/>
      <c r="AEE54"/>
      <c r="AEF54"/>
      <c r="AEG54"/>
      <c r="AEH54"/>
      <c r="AEI54"/>
      <c r="AEJ54"/>
      <c r="AEK54"/>
      <c r="AEL54"/>
      <c r="AEM54"/>
      <c r="AEN54"/>
      <c r="AEO54"/>
      <c r="AEP54"/>
      <c r="AEQ54"/>
      <c r="AER54"/>
      <c r="AES54"/>
      <c r="AET54"/>
      <c r="AEU54"/>
      <c r="AEV54"/>
      <c r="AEW54"/>
      <c r="AEX54"/>
      <c r="AEY54"/>
      <c r="AEZ54"/>
      <c r="AFA54"/>
      <c r="AFB54"/>
      <c r="AFC54"/>
      <c r="AFD54"/>
      <c r="AFE54"/>
      <c r="AFF54"/>
      <c r="AFG54"/>
      <c r="AFH54"/>
      <c r="AFI54"/>
      <c r="AFJ54"/>
      <c r="AFK54"/>
      <c r="AFL54"/>
      <c r="AFM54"/>
      <c r="AFN54"/>
      <c r="AFO54"/>
      <c r="AFP54"/>
      <c r="AFQ54"/>
      <c r="AFR54"/>
      <c r="AFS54"/>
      <c r="AFT54"/>
      <c r="AFU54"/>
      <c r="AFV54"/>
      <c r="AFW54"/>
      <c r="AFX54"/>
      <c r="AFY54"/>
      <c r="AFZ54"/>
      <c r="AGA54"/>
      <c r="AGB54"/>
      <c r="AGC54"/>
      <c r="AGD54"/>
      <c r="AGE54"/>
      <c r="AGF54"/>
      <c r="AGG54"/>
      <c r="AGH54"/>
      <c r="AGI54"/>
      <c r="AGJ54"/>
      <c r="AGK54"/>
      <c r="AGL54"/>
      <c r="AGM54"/>
      <c r="AGN54"/>
      <c r="AGO54"/>
      <c r="AGP54"/>
      <c r="AGQ54"/>
      <c r="AGR54"/>
      <c r="AGS54"/>
      <c r="AGT54"/>
      <c r="AGU54"/>
      <c r="AGV54"/>
      <c r="AGW54"/>
      <c r="AGX54"/>
      <c r="AGY54"/>
      <c r="AGZ54"/>
      <c r="AHA54"/>
      <c r="AHB54"/>
      <c r="AHC54"/>
      <c r="AHD54"/>
      <c r="AHE54"/>
      <c r="AHF54"/>
      <c r="AHG54"/>
      <c r="AHH54"/>
      <c r="AHI54"/>
      <c r="AHJ54"/>
      <c r="AHK54"/>
      <c r="AHL54"/>
      <c r="AHM54"/>
      <c r="AHN54"/>
      <c r="AHO54"/>
      <c r="AHP54"/>
      <c r="AHQ54"/>
      <c r="AHR54"/>
      <c r="AHS54"/>
      <c r="AHT54"/>
      <c r="AHU54"/>
      <c r="AHV54"/>
      <c r="AHW54"/>
      <c r="AHX54"/>
      <c r="AHY54"/>
      <c r="AHZ54"/>
      <c r="AIA54"/>
      <c r="AIB54"/>
      <c r="AIC54"/>
      <c r="AID54"/>
      <c r="AIE54"/>
      <c r="AIF54"/>
      <c r="AIG54"/>
      <c r="AIH54"/>
      <c r="AII54"/>
      <c r="AIJ54"/>
      <c r="AIK54"/>
      <c r="AIL54"/>
      <c r="AIM54"/>
      <c r="AIN54"/>
      <c r="AIO54"/>
      <c r="AIP54"/>
      <c r="AIQ54"/>
      <c r="AIR54"/>
      <c r="AIS54"/>
      <c r="AIT54"/>
      <c r="AIU54"/>
      <c r="AIV54"/>
      <c r="AIW54"/>
      <c r="AIX54"/>
      <c r="AIY54"/>
      <c r="AIZ54"/>
      <c r="AJA54"/>
      <c r="AJB54"/>
      <c r="AJC54"/>
      <c r="AJD54"/>
      <c r="AJE54"/>
      <c r="AJF54"/>
      <c r="AJG54"/>
      <c r="AJH54"/>
      <c r="AJI54"/>
      <c r="AJJ54"/>
      <c r="AJK54"/>
      <c r="AJL54"/>
      <c r="AJM54"/>
      <c r="AJN54"/>
      <c r="AJO54"/>
      <c r="AJP54"/>
      <c r="AJQ54"/>
      <c r="AJR54"/>
      <c r="AJS54"/>
      <c r="AJT54"/>
      <c r="AJU54"/>
      <c r="AJV54"/>
      <c r="AJW54"/>
      <c r="AJX54"/>
      <c r="AJY54"/>
      <c r="AJZ54"/>
      <c r="AKA54"/>
      <c r="AKB54"/>
      <c r="AKC54"/>
      <c r="AKD54"/>
      <c r="AKE54"/>
      <c r="AKF54"/>
      <c r="AKG54"/>
      <c r="AKH54"/>
      <c r="AKI54"/>
      <c r="AKJ54"/>
      <c r="AKK54"/>
      <c r="AKL54"/>
      <c r="AKM54"/>
      <c r="AKN54"/>
      <c r="AKO54"/>
      <c r="AKP54"/>
      <c r="AKQ54"/>
      <c r="AKR54"/>
      <c r="AKS54"/>
      <c r="AKT54"/>
      <c r="AKU54"/>
      <c r="AKV54"/>
      <c r="AKW54"/>
      <c r="AKX54"/>
      <c r="AKY54"/>
      <c r="AKZ54"/>
      <c r="ALA54"/>
      <c r="ALB54"/>
      <c r="ALC54"/>
      <c r="ALD54"/>
      <c r="ALE54"/>
      <c r="ALF54"/>
      <c r="ALG54"/>
      <c r="ALH54"/>
      <c r="ALI54"/>
      <c r="ALJ54"/>
      <c r="ALK54"/>
      <c r="ALL54"/>
      <c r="ALM54"/>
      <c r="ALN54"/>
      <c r="ALO54"/>
      <c r="ALP54"/>
      <c r="ALQ54"/>
      <c r="ALR54"/>
      <c r="ALS54"/>
      <c r="ALT54"/>
      <c r="ALU54"/>
      <c r="ALV54"/>
      <c r="ALW54"/>
      <c r="ALX54"/>
      <c r="ALY54"/>
      <c r="ALZ54"/>
      <c r="AMA54"/>
      <c r="AMB54"/>
      <c r="AMC54"/>
      <c r="AMD54"/>
      <c r="AME54"/>
      <c r="AMF54"/>
      <c r="AMG54"/>
      <c r="AMH54"/>
      <c r="AMI54"/>
      <c r="AMJ54"/>
    </row>
    <row r="55" spans="1:1024" x14ac:dyDescent="0.2">
      <c r="A55" s="94" t="s">
        <v>105</v>
      </c>
      <c r="B55" s="103">
        <v>2017</v>
      </c>
      <c r="C55" s="104">
        <v>157</v>
      </c>
      <c r="D55" s="104">
        <v>6391</v>
      </c>
      <c r="E55" s="104">
        <v>0</v>
      </c>
      <c r="F55" s="104">
        <v>0</v>
      </c>
      <c r="G55" s="104">
        <v>0</v>
      </c>
      <c r="H55" s="104">
        <v>0</v>
      </c>
      <c r="I55" s="104">
        <v>101</v>
      </c>
      <c r="J55" s="104">
        <v>-198</v>
      </c>
      <c r="K55" s="104">
        <v>0</v>
      </c>
      <c r="L55" s="104">
        <v>53</v>
      </c>
      <c r="M55" s="104">
        <v>0</v>
      </c>
      <c r="N55" s="104">
        <v>6979</v>
      </c>
      <c r="O55" s="104">
        <v>0</v>
      </c>
      <c r="P55" s="104">
        <v>0</v>
      </c>
      <c r="Q55" s="104">
        <v>2305</v>
      </c>
      <c r="R55" s="104">
        <v>4621</v>
      </c>
      <c r="S55" s="104">
        <v>0</v>
      </c>
      <c r="T55" s="104">
        <v>16</v>
      </c>
      <c r="U55" s="104">
        <v>572</v>
      </c>
      <c r="V55" s="104">
        <v>0</v>
      </c>
      <c r="W55" s="104">
        <v>71</v>
      </c>
      <c r="X55" s="104">
        <v>0</v>
      </c>
      <c r="Y55" s="104">
        <v>0</v>
      </c>
      <c r="Z55" s="98">
        <f t="shared" si="2"/>
        <v>-44</v>
      </c>
      <c r="AA55" s="98">
        <f t="shared" si="3"/>
        <v>21068</v>
      </c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  <c r="RM55"/>
      <c r="RN55"/>
      <c r="RO55"/>
      <c r="RP55"/>
      <c r="RQ55"/>
      <c r="RR55"/>
      <c r="RS55"/>
      <c r="RT55"/>
      <c r="RU55"/>
      <c r="RV55"/>
      <c r="RW55"/>
      <c r="RX55"/>
      <c r="RY55"/>
      <c r="RZ55"/>
      <c r="SA55"/>
      <c r="SB55"/>
      <c r="SC55"/>
      <c r="SD55"/>
      <c r="SE55"/>
      <c r="SF55"/>
      <c r="SG55"/>
      <c r="SH55"/>
      <c r="SI55"/>
      <c r="SJ55"/>
      <c r="SK55"/>
      <c r="SL55"/>
      <c r="SM55"/>
      <c r="SN55"/>
      <c r="SO55"/>
      <c r="SP55"/>
      <c r="SQ55"/>
      <c r="SR55"/>
      <c r="SS55"/>
      <c r="ST55"/>
      <c r="SU55"/>
      <c r="SV55"/>
      <c r="SW55"/>
      <c r="SX55"/>
      <c r="SY55"/>
      <c r="SZ55"/>
      <c r="TA55"/>
      <c r="TB55"/>
      <c r="TC55"/>
      <c r="TD55"/>
      <c r="TE55"/>
      <c r="TF55"/>
      <c r="TG55"/>
      <c r="TH55"/>
      <c r="TI55"/>
      <c r="TJ55"/>
      <c r="TK55"/>
      <c r="TL55"/>
      <c r="TM55"/>
      <c r="TN55"/>
      <c r="TO55"/>
      <c r="TP55"/>
      <c r="TQ55"/>
      <c r="TR55"/>
      <c r="TS55"/>
      <c r="TT55"/>
      <c r="TU55"/>
      <c r="TV55"/>
      <c r="TW55"/>
      <c r="TX55"/>
      <c r="TY55"/>
      <c r="TZ55"/>
      <c r="UA55"/>
      <c r="UB55"/>
      <c r="UC55"/>
      <c r="UD55"/>
      <c r="UE55"/>
      <c r="UF55"/>
      <c r="UG55"/>
      <c r="UH55"/>
      <c r="UI55"/>
      <c r="UJ55"/>
      <c r="UK55"/>
      <c r="UL55"/>
      <c r="UM55"/>
      <c r="UN55"/>
      <c r="UO55"/>
      <c r="UP55"/>
      <c r="UQ55"/>
      <c r="UR55"/>
      <c r="US55"/>
      <c r="UT55"/>
      <c r="UU55"/>
      <c r="UV55"/>
      <c r="UW55"/>
      <c r="UX55"/>
      <c r="UY55"/>
      <c r="UZ55"/>
      <c r="VA55"/>
      <c r="VB55"/>
      <c r="VC55"/>
      <c r="VD55"/>
      <c r="VE55"/>
      <c r="VF55"/>
      <c r="VG55"/>
      <c r="VH55"/>
      <c r="VI55"/>
      <c r="VJ55"/>
      <c r="VK55"/>
      <c r="VL55"/>
      <c r="VM55"/>
      <c r="VN55"/>
      <c r="VO55"/>
      <c r="VP55"/>
      <c r="VQ55"/>
      <c r="VR55"/>
      <c r="VS55"/>
      <c r="VT55"/>
      <c r="VU55"/>
      <c r="VV55"/>
      <c r="VW55"/>
      <c r="VX55"/>
      <c r="VY55"/>
      <c r="VZ55"/>
      <c r="WA55"/>
      <c r="WB55"/>
      <c r="WC55"/>
      <c r="WD55"/>
      <c r="WE55"/>
      <c r="WF55"/>
      <c r="WG55"/>
      <c r="WH55"/>
      <c r="WI55"/>
      <c r="WJ55"/>
      <c r="WK55"/>
      <c r="WL55"/>
      <c r="WM55"/>
      <c r="WN55"/>
      <c r="WO55"/>
      <c r="WP55"/>
      <c r="WQ55"/>
      <c r="WR55"/>
      <c r="WS55"/>
      <c r="WT55"/>
      <c r="WU55"/>
      <c r="WV55"/>
      <c r="WW55"/>
      <c r="WX55"/>
      <c r="WY55"/>
      <c r="WZ55"/>
      <c r="XA55"/>
      <c r="XB55"/>
      <c r="XC55"/>
      <c r="XD55"/>
      <c r="XE55"/>
      <c r="XF55"/>
      <c r="XG55"/>
      <c r="XH55"/>
      <c r="XI55"/>
      <c r="XJ55"/>
      <c r="XK55"/>
      <c r="XL55"/>
      <c r="XM55"/>
      <c r="XN55"/>
      <c r="XO55"/>
      <c r="XP55"/>
      <c r="XQ55"/>
      <c r="XR55"/>
      <c r="XS55"/>
      <c r="XT55"/>
      <c r="XU55"/>
      <c r="XV55"/>
      <c r="XW55"/>
      <c r="XX55"/>
      <c r="XY55"/>
      <c r="XZ55"/>
      <c r="YA55"/>
      <c r="YB55"/>
      <c r="YC55"/>
      <c r="YD55"/>
      <c r="YE55"/>
      <c r="YF55"/>
      <c r="YG55"/>
      <c r="YH55"/>
      <c r="YI55"/>
      <c r="YJ55"/>
      <c r="YK55"/>
      <c r="YL55"/>
      <c r="YM55"/>
      <c r="YN55"/>
      <c r="YO55"/>
      <c r="YP55"/>
      <c r="YQ55"/>
      <c r="YR55"/>
      <c r="YS55"/>
      <c r="YT55"/>
      <c r="YU55"/>
      <c r="YV55"/>
      <c r="YW55"/>
      <c r="YX55"/>
      <c r="YY55"/>
      <c r="YZ55"/>
      <c r="ZA55"/>
      <c r="ZB55"/>
      <c r="ZC55"/>
      <c r="ZD55"/>
      <c r="ZE55"/>
      <c r="ZF55"/>
      <c r="ZG55"/>
      <c r="ZH55"/>
      <c r="ZI55"/>
      <c r="ZJ55"/>
      <c r="ZK55"/>
      <c r="ZL55"/>
      <c r="ZM55"/>
      <c r="ZN55"/>
      <c r="ZO55"/>
      <c r="ZP55"/>
      <c r="ZQ55"/>
      <c r="ZR55"/>
      <c r="ZS55"/>
      <c r="ZT55"/>
      <c r="ZU55"/>
      <c r="ZV55"/>
      <c r="ZW55"/>
      <c r="ZX55"/>
      <c r="ZY55"/>
      <c r="ZZ55"/>
      <c r="AAA55"/>
      <c r="AAB55"/>
      <c r="AAC55"/>
      <c r="AAD55"/>
      <c r="AAE55"/>
      <c r="AAF55"/>
      <c r="AAG55"/>
      <c r="AAH55"/>
      <c r="AAI55"/>
      <c r="AAJ55"/>
      <c r="AAK55"/>
      <c r="AAL55"/>
      <c r="AAM55"/>
      <c r="AAN55"/>
      <c r="AAO55"/>
      <c r="AAP55"/>
      <c r="AAQ55"/>
      <c r="AAR55"/>
      <c r="AAS55"/>
      <c r="AAT55"/>
      <c r="AAU55"/>
      <c r="AAV55"/>
      <c r="AAW55"/>
      <c r="AAX55"/>
      <c r="AAY55"/>
      <c r="AAZ55"/>
      <c r="ABA55"/>
      <c r="ABB55"/>
      <c r="ABC55"/>
      <c r="ABD55"/>
      <c r="ABE55"/>
      <c r="ABF55"/>
      <c r="ABG55"/>
      <c r="ABH55"/>
      <c r="ABI55"/>
      <c r="ABJ55"/>
      <c r="ABK55"/>
      <c r="ABL55"/>
      <c r="ABM55"/>
      <c r="ABN55"/>
      <c r="ABO55"/>
      <c r="ABP55"/>
      <c r="ABQ55"/>
      <c r="ABR55"/>
      <c r="ABS55"/>
      <c r="ABT55"/>
      <c r="ABU55"/>
      <c r="ABV55"/>
      <c r="ABW55"/>
      <c r="ABX55"/>
      <c r="ABY55"/>
      <c r="ABZ55"/>
      <c r="ACA55"/>
      <c r="ACB55"/>
      <c r="ACC55"/>
      <c r="ACD55"/>
      <c r="ACE55"/>
      <c r="ACF55"/>
      <c r="ACG55"/>
      <c r="ACH55"/>
      <c r="ACI55"/>
      <c r="ACJ55"/>
      <c r="ACK55"/>
      <c r="ACL55"/>
      <c r="ACM55"/>
      <c r="ACN55"/>
      <c r="ACO55"/>
      <c r="ACP55"/>
      <c r="ACQ55"/>
      <c r="ACR55"/>
      <c r="ACS55"/>
      <c r="ACT55"/>
      <c r="ACU55"/>
      <c r="ACV55"/>
      <c r="ACW55"/>
      <c r="ACX55"/>
      <c r="ACY55"/>
      <c r="ACZ55"/>
      <c r="ADA55"/>
      <c r="ADB55"/>
      <c r="ADC55"/>
      <c r="ADD55"/>
      <c r="ADE55"/>
      <c r="ADF55"/>
      <c r="ADG55"/>
      <c r="ADH55"/>
      <c r="ADI55"/>
      <c r="ADJ55"/>
      <c r="ADK55"/>
      <c r="ADL55"/>
      <c r="ADM55"/>
      <c r="ADN55"/>
      <c r="ADO55"/>
      <c r="ADP55"/>
      <c r="ADQ55"/>
      <c r="ADR55"/>
      <c r="ADS55"/>
      <c r="ADT55"/>
      <c r="ADU55"/>
      <c r="ADV55"/>
      <c r="ADW55"/>
      <c r="ADX55"/>
      <c r="ADY55"/>
      <c r="ADZ55"/>
      <c r="AEA55"/>
      <c r="AEB55"/>
      <c r="AEC55"/>
      <c r="AED55"/>
      <c r="AEE55"/>
      <c r="AEF55"/>
      <c r="AEG55"/>
      <c r="AEH55"/>
      <c r="AEI55"/>
      <c r="AEJ55"/>
      <c r="AEK55"/>
      <c r="AEL55"/>
      <c r="AEM55"/>
      <c r="AEN55"/>
      <c r="AEO55"/>
      <c r="AEP55"/>
      <c r="AEQ55"/>
      <c r="AER55"/>
      <c r="AES55"/>
      <c r="AET55"/>
      <c r="AEU55"/>
      <c r="AEV55"/>
      <c r="AEW55"/>
      <c r="AEX55"/>
      <c r="AEY55"/>
      <c r="AEZ55"/>
      <c r="AFA55"/>
      <c r="AFB55"/>
      <c r="AFC55"/>
      <c r="AFD55"/>
      <c r="AFE55"/>
      <c r="AFF55"/>
      <c r="AFG55"/>
      <c r="AFH55"/>
      <c r="AFI55"/>
      <c r="AFJ55"/>
      <c r="AFK55"/>
      <c r="AFL55"/>
      <c r="AFM55"/>
      <c r="AFN55"/>
      <c r="AFO55"/>
      <c r="AFP55"/>
      <c r="AFQ55"/>
      <c r="AFR55"/>
      <c r="AFS55"/>
      <c r="AFT55"/>
      <c r="AFU55"/>
      <c r="AFV55"/>
      <c r="AFW55"/>
      <c r="AFX55"/>
      <c r="AFY55"/>
      <c r="AFZ55"/>
      <c r="AGA55"/>
      <c r="AGB55"/>
      <c r="AGC55"/>
      <c r="AGD55"/>
      <c r="AGE55"/>
      <c r="AGF55"/>
      <c r="AGG55"/>
      <c r="AGH55"/>
      <c r="AGI55"/>
      <c r="AGJ55"/>
      <c r="AGK55"/>
      <c r="AGL55"/>
      <c r="AGM55"/>
      <c r="AGN55"/>
      <c r="AGO55"/>
      <c r="AGP55"/>
      <c r="AGQ55"/>
      <c r="AGR55"/>
      <c r="AGS55"/>
      <c r="AGT55"/>
      <c r="AGU55"/>
      <c r="AGV55"/>
      <c r="AGW55"/>
      <c r="AGX55"/>
      <c r="AGY55"/>
      <c r="AGZ55"/>
      <c r="AHA55"/>
      <c r="AHB55"/>
      <c r="AHC55"/>
      <c r="AHD55"/>
      <c r="AHE55"/>
      <c r="AHF55"/>
      <c r="AHG55"/>
      <c r="AHH55"/>
      <c r="AHI55"/>
      <c r="AHJ55"/>
      <c r="AHK55"/>
      <c r="AHL55"/>
      <c r="AHM55"/>
      <c r="AHN55"/>
      <c r="AHO55"/>
      <c r="AHP55"/>
      <c r="AHQ55"/>
      <c r="AHR55"/>
      <c r="AHS55"/>
      <c r="AHT55"/>
      <c r="AHU55"/>
      <c r="AHV55"/>
      <c r="AHW55"/>
      <c r="AHX55"/>
      <c r="AHY55"/>
      <c r="AHZ55"/>
      <c r="AIA55"/>
      <c r="AIB55"/>
      <c r="AIC55"/>
      <c r="AID55"/>
      <c r="AIE55"/>
      <c r="AIF55"/>
      <c r="AIG55"/>
      <c r="AIH55"/>
      <c r="AII55"/>
      <c r="AIJ55"/>
      <c r="AIK55"/>
      <c r="AIL55"/>
      <c r="AIM55"/>
      <c r="AIN55"/>
      <c r="AIO55"/>
      <c r="AIP55"/>
      <c r="AIQ55"/>
      <c r="AIR55"/>
      <c r="AIS55"/>
      <c r="AIT55"/>
      <c r="AIU55"/>
      <c r="AIV55"/>
      <c r="AIW55"/>
      <c r="AIX55"/>
      <c r="AIY55"/>
      <c r="AIZ55"/>
      <c r="AJA55"/>
      <c r="AJB55"/>
      <c r="AJC55"/>
      <c r="AJD55"/>
      <c r="AJE55"/>
      <c r="AJF55"/>
      <c r="AJG55"/>
      <c r="AJH55"/>
      <c r="AJI55"/>
      <c r="AJJ55"/>
      <c r="AJK55"/>
      <c r="AJL55"/>
      <c r="AJM55"/>
      <c r="AJN55"/>
      <c r="AJO55"/>
      <c r="AJP55"/>
      <c r="AJQ55"/>
      <c r="AJR55"/>
      <c r="AJS55"/>
      <c r="AJT55"/>
      <c r="AJU55"/>
      <c r="AJV55"/>
      <c r="AJW55"/>
      <c r="AJX55"/>
      <c r="AJY55"/>
      <c r="AJZ55"/>
      <c r="AKA55"/>
      <c r="AKB55"/>
      <c r="AKC55"/>
      <c r="AKD55"/>
      <c r="AKE55"/>
      <c r="AKF55"/>
      <c r="AKG55"/>
      <c r="AKH55"/>
      <c r="AKI55"/>
      <c r="AKJ55"/>
      <c r="AKK55"/>
      <c r="AKL55"/>
      <c r="AKM55"/>
      <c r="AKN55"/>
      <c r="AKO55"/>
      <c r="AKP55"/>
      <c r="AKQ55"/>
      <c r="AKR55"/>
      <c r="AKS55"/>
      <c r="AKT55"/>
      <c r="AKU55"/>
      <c r="AKV55"/>
      <c r="AKW55"/>
      <c r="AKX55"/>
      <c r="AKY55"/>
      <c r="AKZ55"/>
      <c r="ALA55"/>
      <c r="ALB55"/>
      <c r="ALC55"/>
      <c r="ALD55"/>
      <c r="ALE55"/>
      <c r="ALF55"/>
      <c r="ALG55"/>
      <c r="ALH55"/>
      <c r="ALI55"/>
      <c r="ALJ55"/>
      <c r="ALK55"/>
      <c r="ALL55"/>
      <c r="ALM55"/>
      <c r="ALN55"/>
      <c r="ALO55"/>
      <c r="ALP55"/>
      <c r="ALQ55"/>
      <c r="ALR55"/>
      <c r="ALS55"/>
      <c r="ALT55"/>
      <c r="ALU55"/>
      <c r="ALV55"/>
      <c r="ALW55"/>
      <c r="ALX55"/>
      <c r="ALY55"/>
      <c r="ALZ55"/>
      <c r="AMA55"/>
      <c r="AMB55"/>
      <c r="AMC55"/>
      <c r="AMD55"/>
      <c r="AME55"/>
      <c r="AMF55"/>
      <c r="AMG55"/>
      <c r="AMH55"/>
      <c r="AMI55"/>
      <c r="AMJ55"/>
    </row>
    <row r="56" spans="1:1024" x14ac:dyDescent="0.2">
      <c r="A56" s="94" t="s">
        <v>105</v>
      </c>
      <c r="B56" s="103">
        <v>2018</v>
      </c>
      <c r="C56" s="104">
        <v>203</v>
      </c>
      <c r="D56" s="104">
        <v>6553</v>
      </c>
      <c r="E56" s="104">
        <v>0</v>
      </c>
      <c r="F56" s="104">
        <v>0</v>
      </c>
      <c r="G56" s="104">
        <v>0</v>
      </c>
      <c r="H56" s="104">
        <v>0</v>
      </c>
      <c r="I56" s="104">
        <v>94</v>
      </c>
      <c r="J56" s="104">
        <v>724</v>
      </c>
      <c r="K56" s="104">
        <v>0</v>
      </c>
      <c r="L56" s="104">
        <v>53</v>
      </c>
      <c r="M56" s="104">
        <v>0</v>
      </c>
      <c r="N56" s="104">
        <v>9834</v>
      </c>
      <c r="O56" s="104">
        <v>0</v>
      </c>
      <c r="P56" s="104">
        <v>0</v>
      </c>
      <c r="Q56" s="104">
        <v>3030</v>
      </c>
      <c r="R56" s="104">
        <v>6462</v>
      </c>
      <c r="S56" s="104">
        <v>0</v>
      </c>
      <c r="T56" s="104">
        <v>17</v>
      </c>
      <c r="U56" s="104">
        <v>563</v>
      </c>
      <c r="V56" s="104">
        <v>0</v>
      </c>
      <c r="W56" s="104">
        <v>108</v>
      </c>
      <c r="X56" s="104">
        <v>0</v>
      </c>
      <c r="Y56" s="104">
        <v>0</v>
      </c>
      <c r="Z56" s="98">
        <f t="shared" si="2"/>
        <v>871</v>
      </c>
      <c r="AA56" s="98">
        <f t="shared" si="3"/>
        <v>27641</v>
      </c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  <c r="WH56"/>
      <c r="WI56"/>
      <c r="WJ56"/>
      <c r="WK56"/>
      <c r="WL56"/>
      <c r="WM56"/>
      <c r="WN56"/>
      <c r="WO56"/>
      <c r="WP56"/>
      <c r="WQ56"/>
      <c r="WR56"/>
      <c r="WS56"/>
      <c r="WT56"/>
      <c r="WU56"/>
      <c r="WV56"/>
      <c r="WW56"/>
      <c r="WX56"/>
      <c r="WY56"/>
      <c r="WZ56"/>
      <c r="XA56"/>
      <c r="XB56"/>
      <c r="XC56"/>
      <c r="XD56"/>
      <c r="XE56"/>
      <c r="XF56"/>
      <c r="XG56"/>
      <c r="XH56"/>
      <c r="XI56"/>
      <c r="XJ56"/>
      <c r="XK56"/>
      <c r="XL56"/>
      <c r="XM56"/>
      <c r="XN56"/>
      <c r="XO56"/>
      <c r="XP56"/>
      <c r="XQ56"/>
      <c r="XR56"/>
      <c r="XS56"/>
      <c r="XT56"/>
      <c r="XU56"/>
      <c r="XV56"/>
      <c r="XW56"/>
      <c r="XX56"/>
      <c r="XY56"/>
      <c r="XZ56"/>
      <c r="YA56"/>
      <c r="YB56"/>
      <c r="YC56"/>
      <c r="YD56"/>
      <c r="YE56"/>
      <c r="YF56"/>
      <c r="YG56"/>
      <c r="YH56"/>
      <c r="YI56"/>
      <c r="YJ56"/>
      <c r="YK56"/>
      <c r="YL56"/>
      <c r="YM56"/>
      <c r="YN56"/>
      <c r="YO56"/>
      <c r="YP56"/>
      <c r="YQ56"/>
      <c r="YR56"/>
      <c r="YS56"/>
      <c r="YT56"/>
      <c r="YU56"/>
      <c r="YV56"/>
      <c r="YW56"/>
      <c r="YX56"/>
      <c r="YY56"/>
      <c r="YZ56"/>
      <c r="ZA56"/>
      <c r="ZB56"/>
      <c r="ZC56"/>
      <c r="ZD56"/>
      <c r="ZE56"/>
      <c r="ZF56"/>
      <c r="ZG56"/>
      <c r="ZH56"/>
      <c r="ZI56"/>
      <c r="ZJ56"/>
      <c r="ZK56"/>
      <c r="ZL56"/>
      <c r="ZM56"/>
      <c r="ZN56"/>
      <c r="ZO56"/>
      <c r="ZP56"/>
      <c r="ZQ56"/>
      <c r="ZR56"/>
      <c r="ZS56"/>
      <c r="ZT56"/>
      <c r="ZU56"/>
      <c r="ZV56"/>
      <c r="ZW56"/>
      <c r="ZX56"/>
      <c r="ZY56"/>
      <c r="ZZ56"/>
      <c r="AAA56"/>
      <c r="AAB56"/>
      <c r="AAC56"/>
      <c r="AAD56"/>
      <c r="AAE56"/>
      <c r="AAF56"/>
      <c r="AAG56"/>
      <c r="AAH56"/>
      <c r="AAI56"/>
      <c r="AAJ56"/>
      <c r="AAK56"/>
      <c r="AAL56"/>
      <c r="AAM56"/>
      <c r="AAN56"/>
      <c r="AAO56"/>
      <c r="AAP56"/>
      <c r="AAQ56"/>
      <c r="AAR56"/>
      <c r="AAS56"/>
      <c r="AAT56"/>
      <c r="AAU56"/>
      <c r="AAV56"/>
      <c r="AAW56"/>
      <c r="AAX56"/>
      <c r="AAY56"/>
      <c r="AAZ56"/>
      <c r="ABA56"/>
      <c r="ABB56"/>
      <c r="ABC56"/>
      <c r="ABD56"/>
      <c r="ABE56"/>
      <c r="ABF56"/>
      <c r="ABG56"/>
      <c r="ABH56"/>
      <c r="ABI56"/>
      <c r="ABJ56"/>
      <c r="ABK56"/>
      <c r="ABL56"/>
      <c r="ABM56"/>
      <c r="ABN56"/>
      <c r="ABO56"/>
      <c r="ABP56"/>
      <c r="ABQ56"/>
      <c r="ABR56"/>
      <c r="ABS56"/>
      <c r="ABT56"/>
      <c r="ABU56"/>
      <c r="ABV56"/>
      <c r="ABW56"/>
      <c r="ABX56"/>
      <c r="ABY56"/>
      <c r="ABZ56"/>
      <c r="ACA56"/>
      <c r="ACB56"/>
      <c r="ACC56"/>
      <c r="ACD56"/>
      <c r="ACE56"/>
      <c r="ACF56"/>
      <c r="ACG56"/>
      <c r="ACH56"/>
      <c r="ACI56"/>
      <c r="ACJ56"/>
      <c r="ACK56"/>
      <c r="ACL56"/>
      <c r="ACM56"/>
      <c r="ACN56"/>
      <c r="ACO56"/>
      <c r="ACP56"/>
      <c r="ACQ56"/>
      <c r="ACR56"/>
      <c r="ACS56"/>
      <c r="ACT56"/>
      <c r="ACU56"/>
      <c r="ACV56"/>
      <c r="ACW56"/>
      <c r="ACX56"/>
      <c r="ACY56"/>
      <c r="ACZ56"/>
      <c r="ADA56"/>
      <c r="ADB56"/>
      <c r="ADC56"/>
      <c r="ADD56"/>
      <c r="ADE56"/>
      <c r="ADF56"/>
      <c r="ADG56"/>
      <c r="ADH56"/>
      <c r="ADI56"/>
      <c r="ADJ56"/>
      <c r="ADK56"/>
      <c r="ADL56"/>
      <c r="ADM56"/>
      <c r="ADN56"/>
      <c r="ADO56"/>
      <c r="ADP56"/>
      <c r="ADQ56"/>
      <c r="ADR56"/>
      <c r="ADS56"/>
      <c r="ADT56"/>
      <c r="ADU56"/>
      <c r="ADV56"/>
      <c r="ADW56"/>
      <c r="ADX56"/>
      <c r="ADY56"/>
      <c r="ADZ56"/>
      <c r="AEA56"/>
      <c r="AEB56"/>
      <c r="AEC56"/>
      <c r="AED56"/>
      <c r="AEE56"/>
      <c r="AEF56"/>
      <c r="AEG56"/>
      <c r="AEH56"/>
      <c r="AEI56"/>
      <c r="AEJ56"/>
      <c r="AEK56"/>
      <c r="AEL56"/>
      <c r="AEM56"/>
      <c r="AEN56"/>
      <c r="AEO56"/>
      <c r="AEP56"/>
      <c r="AEQ56"/>
      <c r="AER56"/>
      <c r="AES56"/>
      <c r="AET56"/>
      <c r="AEU56"/>
      <c r="AEV56"/>
      <c r="AEW56"/>
      <c r="AEX56"/>
      <c r="AEY56"/>
      <c r="AEZ56"/>
      <c r="AFA56"/>
      <c r="AFB56"/>
      <c r="AFC56"/>
      <c r="AFD56"/>
      <c r="AFE56"/>
      <c r="AFF56"/>
      <c r="AFG56"/>
      <c r="AFH56"/>
      <c r="AFI56"/>
      <c r="AFJ56"/>
      <c r="AFK56"/>
      <c r="AFL56"/>
      <c r="AFM56"/>
      <c r="AFN56"/>
      <c r="AFO56"/>
      <c r="AFP56"/>
      <c r="AFQ56"/>
      <c r="AFR56"/>
      <c r="AFS56"/>
      <c r="AFT56"/>
      <c r="AFU56"/>
      <c r="AFV56"/>
      <c r="AFW56"/>
      <c r="AFX56"/>
      <c r="AFY56"/>
      <c r="AFZ56"/>
      <c r="AGA56"/>
      <c r="AGB56"/>
      <c r="AGC56"/>
      <c r="AGD56"/>
      <c r="AGE56"/>
      <c r="AGF56"/>
      <c r="AGG56"/>
      <c r="AGH56"/>
      <c r="AGI56"/>
      <c r="AGJ56"/>
      <c r="AGK56"/>
      <c r="AGL56"/>
      <c r="AGM56"/>
      <c r="AGN56"/>
      <c r="AGO56"/>
      <c r="AGP56"/>
      <c r="AGQ56"/>
      <c r="AGR56"/>
      <c r="AGS56"/>
      <c r="AGT56"/>
      <c r="AGU56"/>
      <c r="AGV56"/>
      <c r="AGW56"/>
      <c r="AGX56"/>
      <c r="AGY56"/>
      <c r="AGZ56"/>
      <c r="AHA56"/>
      <c r="AHB56"/>
      <c r="AHC56"/>
      <c r="AHD56"/>
      <c r="AHE56"/>
      <c r="AHF56"/>
      <c r="AHG56"/>
      <c r="AHH56"/>
      <c r="AHI56"/>
      <c r="AHJ56"/>
      <c r="AHK56"/>
      <c r="AHL56"/>
      <c r="AHM56"/>
      <c r="AHN56"/>
      <c r="AHO56"/>
      <c r="AHP56"/>
      <c r="AHQ56"/>
      <c r="AHR56"/>
      <c r="AHS56"/>
      <c r="AHT56"/>
      <c r="AHU56"/>
      <c r="AHV56"/>
      <c r="AHW56"/>
      <c r="AHX56"/>
      <c r="AHY56"/>
      <c r="AHZ56"/>
      <c r="AIA56"/>
      <c r="AIB56"/>
      <c r="AIC56"/>
      <c r="AID56"/>
      <c r="AIE56"/>
      <c r="AIF56"/>
      <c r="AIG56"/>
      <c r="AIH56"/>
      <c r="AII56"/>
      <c r="AIJ56"/>
      <c r="AIK56"/>
      <c r="AIL56"/>
      <c r="AIM56"/>
      <c r="AIN56"/>
      <c r="AIO56"/>
      <c r="AIP56"/>
      <c r="AIQ56"/>
      <c r="AIR56"/>
      <c r="AIS56"/>
      <c r="AIT56"/>
      <c r="AIU56"/>
      <c r="AIV56"/>
      <c r="AIW56"/>
      <c r="AIX56"/>
      <c r="AIY56"/>
      <c r="AIZ56"/>
      <c r="AJA56"/>
      <c r="AJB56"/>
      <c r="AJC56"/>
      <c r="AJD56"/>
      <c r="AJE56"/>
      <c r="AJF56"/>
      <c r="AJG56"/>
      <c r="AJH56"/>
      <c r="AJI56"/>
      <c r="AJJ56"/>
      <c r="AJK56"/>
      <c r="AJL56"/>
      <c r="AJM56"/>
      <c r="AJN56"/>
      <c r="AJO56"/>
      <c r="AJP56"/>
      <c r="AJQ56"/>
      <c r="AJR56"/>
      <c r="AJS56"/>
      <c r="AJT56"/>
      <c r="AJU56"/>
      <c r="AJV56"/>
      <c r="AJW56"/>
      <c r="AJX56"/>
      <c r="AJY56"/>
      <c r="AJZ56"/>
      <c r="AKA56"/>
      <c r="AKB56"/>
      <c r="AKC56"/>
      <c r="AKD56"/>
      <c r="AKE56"/>
      <c r="AKF56"/>
      <c r="AKG56"/>
      <c r="AKH56"/>
      <c r="AKI56"/>
      <c r="AKJ56"/>
      <c r="AKK56"/>
      <c r="AKL56"/>
      <c r="AKM56"/>
      <c r="AKN56"/>
      <c r="AKO56"/>
      <c r="AKP56"/>
      <c r="AKQ56"/>
      <c r="AKR56"/>
      <c r="AKS56"/>
      <c r="AKT56"/>
      <c r="AKU56"/>
      <c r="AKV56"/>
      <c r="AKW56"/>
      <c r="AKX56"/>
      <c r="AKY56"/>
      <c r="AKZ56"/>
      <c r="ALA56"/>
      <c r="ALB56"/>
      <c r="ALC56"/>
      <c r="ALD56"/>
      <c r="ALE56"/>
      <c r="ALF56"/>
      <c r="ALG56"/>
      <c r="ALH56"/>
      <c r="ALI56"/>
      <c r="ALJ56"/>
      <c r="ALK56"/>
      <c r="ALL56"/>
      <c r="ALM56"/>
      <c r="ALN56"/>
      <c r="ALO56"/>
      <c r="ALP56"/>
      <c r="ALQ56"/>
      <c r="ALR56"/>
      <c r="ALS56"/>
      <c r="ALT56"/>
      <c r="ALU56"/>
      <c r="ALV56"/>
      <c r="ALW56"/>
      <c r="ALX56"/>
      <c r="ALY56"/>
      <c r="ALZ56"/>
      <c r="AMA56"/>
      <c r="AMB56"/>
      <c r="AMC56"/>
      <c r="AMD56"/>
      <c r="AME56"/>
      <c r="AMF56"/>
      <c r="AMG56"/>
      <c r="AMH56"/>
      <c r="AMI56"/>
      <c r="AMJ56"/>
    </row>
    <row r="57" spans="1:1024" x14ac:dyDescent="0.2">
      <c r="A57" s="94" t="s">
        <v>105</v>
      </c>
      <c r="B57" s="103">
        <v>2019</v>
      </c>
      <c r="C57" s="150">
        <v>107</v>
      </c>
      <c r="D57" s="150">
        <v>6210</v>
      </c>
      <c r="E57" s="150">
        <v>0</v>
      </c>
      <c r="F57" s="150">
        <v>0</v>
      </c>
      <c r="G57" s="150">
        <v>0</v>
      </c>
      <c r="H57" s="150">
        <v>0</v>
      </c>
      <c r="I57" s="150">
        <v>161</v>
      </c>
      <c r="J57" s="150">
        <v>24</v>
      </c>
      <c r="K57" s="150">
        <v>12</v>
      </c>
      <c r="L57" s="150">
        <v>44</v>
      </c>
      <c r="M57" s="150">
        <v>0</v>
      </c>
      <c r="N57" s="150">
        <v>6131</v>
      </c>
      <c r="O57" s="150">
        <v>0</v>
      </c>
      <c r="P57" s="150">
        <v>0</v>
      </c>
      <c r="Q57" s="150">
        <v>2519</v>
      </c>
      <c r="R57" s="150">
        <v>2762</v>
      </c>
      <c r="S57" s="150">
        <v>0</v>
      </c>
      <c r="T57" s="150">
        <v>18</v>
      </c>
      <c r="U57" s="150">
        <v>234</v>
      </c>
      <c r="V57" s="150">
        <v>0</v>
      </c>
      <c r="W57" s="150">
        <v>139</v>
      </c>
      <c r="X57" s="150">
        <v>0</v>
      </c>
      <c r="Y57" s="150">
        <v>0</v>
      </c>
      <c r="Z57" s="98">
        <f t="shared" si="2"/>
        <v>241</v>
      </c>
      <c r="AA57" s="98">
        <f t="shared" si="3"/>
        <v>18361</v>
      </c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  <c r="RM57"/>
      <c r="RN57"/>
      <c r="RO57"/>
      <c r="RP57"/>
      <c r="RQ57"/>
      <c r="RR57"/>
      <c r="RS57"/>
      <c r="RT57"/>
      <c r="RU57"/>
      <c r="RV57"/>
      <c r="RW57"/>
      <c r="RX57"/>
      <c r="RY57"/>
      <c r="RZ57"/>
      <c r="SA57"/>
      <c r="SB57"/>
      <c r="SC57"/>
      <c r="SD57"/>
      <c r="SE57"/>
      <c r="SF57"/>
      <c r="SG57"/>
      <c r="SH57"/>
      <c r="SI57"/>
      <c r="SJ57"/>
      <c r="SK57"/>
      <c r="SL57"/>
      <c r="SM57"/>
      <c r="SN57"/>
      <c r="SO57"/>
      <c r="SP57"/>
      <c r="SQ57"/>
      <c r="SR57"/>
      <c r="SS57"/>
      <c r="ST57"/>
      <c r="SU57"/>
      <c r="SV57"/>
      <c r="SW57"/>
      <c r="SX57"/>
      <c r="SY57"/>
      <c r="SZ57"/>
      <c r="TA57"/>
      <c r="TB57"/>
      <c r="TC57"/>
      <c r="TD57"/>
      <c r="TE57"/>
      <c r="TF57"/>
      <c r="TG57"/>
      <c r="TH57"/>
      <c r="TI57"/>
      <c r="TJ57"/>
      <c r="TK57"/>
      <c r="TL57"/>
      <c r="TM57"/>
      <c r="TN57"/>
      <c r="TO57"/>
      <c r="TP57"/>
      <c r="TQ57"/>
      <c r="TR57"/>
      <c r="TS57"/>
      <c r="TT57"/>
      <c r="TU57"/>
      <c r="TV57"/>
      <c r="TW57"/>
      <c r="TX57"/>
      <c r="TY57"/>
      <c r="TZ57"/>
      <c r="UA57"/>
      <c r="UB57"/>
      <c r="UC57"/>
      <c r="UD57"/>
      <c r="UE57"/>
      <c r="UF57"/>
      <c r="UG57"/>
      <c r="UH57"/>
      <c r="UI57"/>
      <c r="UJ57"/>
      <c r="UK57"/>
      <c r="UL57"/>
      <c r="UM57"/>
      <c r="UN57"/>
      <c r="UO57"/>
      <c r="UP57"/>
      <c r="UQ57"/>
      <c r="UR57"/>
      <c r="US57"/>
      <c r="UT57"/>
      <c r="UU57"/>
      <c r="UV57"/>
      <c r="UW57"/>
      <c r="UX57"/>
      <c r="UY57"/>
      <c r="UZ57"/>
      <c r="VA57"/>
      <c r="VB57"/>
      <c r="VC57"/>
      <c r="VD57"/>
      <c r="VE57"/>
      <c r="VF57"/>
      <c r="VG57"/>
      <c r="VH57"/>
      <c r="VI57"/>
      <c r="VJ57"/>
      <c r="VK57"/>
      <c r="VL57"/>
      <c r="VM57"/>
      <c r="VN57"/>
      <c r="VO57"/>
      <c r="VP57"/>
      <c r="VQ57"/>
      <c r="VR57"/>
      <c r="VS57"/>
      <c r="VT57"/>
      <c r="VU57"/>
      <c r="VV57"/>
      <c r="VW57"/>
      <c r="VX57"/>
      <c r="VY57"/>
      <c r="VZ57"/>
      <c r="WA57"/>
      <c r="WB57"/>
      <c r="WC57"/>
      <c r="WD57"/>
      <c r="WE57"/>
      <c r="WF57"/>
      <c r="WG57"/>
      <c r="WH57"/>
      <c r="WI57"/>
      <c r="WJ57"/>
      <c r="WK57"/>
      <c r="WL57"/>
      <c r="WM57"/>
      <c r="WN57"/>
      <c r="WO57"/>
      <c r="WP57"/>
      <c r="WQ57"/>
      <c r="WR57"/>
      <c r="WS57"/>
      <c r="WT57"/>
      <c r="WU57"/>
      <c r="WV57"/>
      <c r="WW57"/>
      <c r="WX57"/>
      <c r="WY57"/>
      <c r="WZ57"/>
      <c r="XA57"/>
      <c r="XB57"/>
      <c r="XC57"/>
      <c r="XD57"/>
      <c r="XE57"/>
      <c r="XF57"/>
      <c r="XG57"/>
      <c r="XH57"/>
      <c r="XI57"/>
      <c r="XJ57"/>
      <c r="XK57"/>
      <c r="XL57"/>
      <c r="XM57"/>
      <c r="XN57"/>
      <c r="XO57"/>
      <c r="XP57"/>
      <c r="XQ57"/>
      <c r="XR57"/>
      <c r="XS57"/>
      <c r="XT57"/>
      <c r="XU57"/>
      <c r="XV57"/>
      <c r="XW57"/>
      <c r="XX57"/>
      <c r="XY57"/>
      <c r="XZ57"/>
      <c r="YA57"/>
      <c r="YB57"/>
      <c r="YC57"/>
      <c r="YD57"/>
      <c r="YE57"/>
      <c r="YF57"/>
      <c r="YG57"/>
      <c r="YH57"/>
      <c r="YI57"/>
      <c r="YJ57"/>
      <c r="YK57"/>
      <c r="YL57"/>
      <c r="YM57"/>
      <c r="YN57"/>
      <c r="YO57"/>
      <c r="YP57"/>
      <c r="YQ57"/>
      <c r="YR57"/>
      <c r="YS57"/>
      <c r="YT57"/>
      <c r="YU57"/>
      <c r="YV57"/>
      <c r="YW57"/>
      <c r="YX57"/>
      <c r="YY57"/>
      <c r="YZ57"/>
      <c r="ZA57"/>
      <c r="ZB57"/>
      <c r="ZC57"/>
      <c r="ZD57"/>
      <c r="ZE57"/>
      <c r="ZF57"/>
      <c r="ZG57"/>
      <c r="ZH57"/>
      <c r="ZI57"/>
      <c r="ZJ57"/>
      <c r="ZK57"/>
      <c r="ZL57"/>
      <c r="ZM57"/>
      <c r="ZN57"/>
      <c r="ZO57"/>
      <c r="ZP57"/>
      <c r="ZQ57"/>
      <c r="ZR57"/>
      <c r="ZS57"/>
      <c r="ZT57"/>
      <c r="ZU57"/>
      <c r="ZV57"/>
      <c r="ZW57"/>
      <c r="ZX57"/>
      <c r="ZY57"/>
      <c r="ZZ57"/>
      <c r="AAA57"/>
      <c r="AAB57"/>
      <c r="AAC57"/>
      <c r="AAD57"/>
      <c r="AAE57"/>
      <c r="AAF57"/>
      <c r="AAG57"/>
      <c r="AAH57"/>
      <c r="AAI57"/>
      <c r="AAJ57"/>
      <c r="AAK57"/>
      <c r="AAL57"/>
      <c r="AAM57"/>
      <c r="AAN57"/>
      <c r="AAO57"/>
      <c r="AAP57"/>
      <c r="AAQ57"/>
      <c r="AAR57"/>
      <c r="AAS57"/>
      <c r="AAT57"/>
      <c r="AAU57"/>
      <c r="AAV57"/>
      <c r="AAW57"/>
      <c r="AAX57"/>
      <c r="AAY57"/>
      <c r="AAZ57"/>
      <c r="ABA57"/>
      <c r="ABB57"/>
      <c r="ABC57"/>
      <c r="ABD57"/>
      <c r="ABE57"/>
      <c r="ABF57"/>
      <c r="ABG57"/>
      <c r="ABH57"/>
      <c r="ABI57"/>
      <c r="ABJ57"/>
      <c r="ABK57"/>
      <c r="ABL57"/>
      <c r="ABM57"/>
      <c r="ABN57"/>
      <c r="ABO57"/>
      <c r="ABP57"/>
      <c r="ABQ57"/>
      <c r="ABR57"/>
      <c r="ABS57"/>
      <c r="ABT57"/>
      <c r="ABU57"/>
      <c r="ABV57"/>
      <c r="ABW57"/>
      <c r="ABX57"/>
      <c r="ABY57"/>
      <c r="ABZ57"/>
      <c r="ACA57"/>
      <c r="ACB57"/>
      <c r="ACC57"/>
      <c r="ACD57"/>
      <c r="ACE57"/>
      <c r="ACF57"/>
      <c r="ACG57"/>
      <c r="ACH57"/>
      <c r="ACI57"/>
      <c r="ACJ57"/>
      <c r="ACK57"/>
      <c r="ACL57"/>
      <c r="ACM57"/>
      <c r="ACN57"/>
      <c r="ACO57"/>
      <c r="ACP57"/>
      <c r="ACQ57"/>
      <c r="ACR57"/>
      <c r="ACS57"/>
      <c r="ACT57"/>
      <c r="ACU57"/>
      <c r="ACV57"/>
      <c r="ACW57"/>
      <c r="ACX57"/>
      <c r="ACY57"/>
      <c r="ACZ57"/>
      <c r="ADA57"/>
      <c r="ADB57"/>
      <c r="ADC57"/>
      <c r="ADD57"/>
      <c r="ADE57"/>
      <c r="ADF57"/>
      <c r="ADG57"/>
      <c r="ADH57"/>
      <c r="ADI57"/>
      <c r="ADJ57"/>
      <c r="ADK57"/>
      <c r="ADL57"/>
      <c r="ADM57"/>
      <c r="ADN57"/>
      <c r="ADO57"/>
      <c r="ADP57"/>
      <c r="ADQ57"/>
      <c r="ADR57"/>
      <c r="ADS57"/>
      <c r="ADT57"/>
      <c r="ADU57"/>
      <c r="ADV57"/>
      <c r="ADW57"/>
      <c r="ADX57"/>
      <c r="ADY57"/>
      <c r="ADZ57"/>
      <c r="AEA57"/>
      <c r="AEB57"/>
      <c r="AEC57"/>
      <c r="AED57"/>
      <c r="AEE57"/>
      <c r="AEF57"/>
      <c r="AEG57"/>
      <c r="AEH57"/>
      <c r="AEI57"/>
      <c r="AEJ57"/>
      <c r="AEK57"/>
      <c r="AEL57"/>
      <c r="AEM57"/>
      <c r="AEN57"/>
      <c r="AEO57"/>
      <c r="AEP57"/>
      <c r="AEQ57"/>
      <c r="AER57"/>
      <c r="AES57"/>
      <c r="AET57"/>
      <c r="AEU57"/>
      <c r="AEV57"/>
      <c r="AEW57"/>
      <c r="AEX57"/>
      <c r="AEY57"/>
      <c r="AEZ57"/>
      <c r="AFA57"/>
      <c r="AFB57"/>
      <c r="AFC57"/>
      <c r="AFD57"/>
      <c r="AFE57"/>
      <c r="AFF57"/>
      <c r="AFG57"/>
      <c r="AFH57"/>
      <c r="AFI57"/>
      <c r="AFJ57"/>
      <c r="AFK57"/>
      <c r="AFL57"/>
      <c r="AFM57"/>
      <c r="AFN57"/>
      <c r="AFO57"/>
      <c r="AFP57"/>
      <c r="AFQ57"/>
      <c r="AFR57"/>
      <c r="AFS57"/>
      <c r="AFT57"/>
      <c r="AFU57"/>
      <c r="AFV57"/>
      <c r="AFW57"/>
      <c r="AFX57"/>
      <c r="AFY57"/>
      <c r="AFZ57"/>
      <c r="AGA57"/>
      <c r="AGB57"/>
      <c r="AGC57"/>
      <c r="AGD57"/>
      <c r="AGE57"/>
      <c r="AGF57"/>
      <c r="AGG57"/>
      <c r="AGH57"/>
      <c r="AGI57"/>
      <c r="AGJ57"/>
      <c r="AGK57"/>
      <c r="AGL57"/>
      <c r="AGM57"/>
      <c r="AGN57"/>
      <c r="AGO57"/>
      <c r="AGP57"/>
      <c r="AGQ57"/>
      <c r="AGR57"/>
      <c r="AGS57"/>
      <c r="AGT57"/>
      <c r="AGU57"/>
      <c r="AGV57"/>
      <c r="AGW57"/>
      <c r="AGX57"/>
      <c r="AGY57"/>
      <c r="AGZ57"/>
      <c r="AHA57"/>
      <c r="AHB57"/>
      <c r="AHC57"/>
      <c r="AHD57"/>
      <c r="AHE57"/>
      <c r="AHF57"/>
      <c r="AHG57"/>
      <c r="AHH57"/>
      <c r="AHI57"/>
      <c r="AHJ57"/>
      <c r="AHK57"/>
      <c r="AHL57"/>
      <c r="AHM57"/>
      <c r="AHN57"/>
      <c r="AHO57"/>
      <c r="AHP57"/>
      <c r="AHQ57"/>
      <c r="AHR57"/>
      <c r="AHS57"/>
      <c r="AHT57"/>
      <c r="AHU57"/>
      <c r="AHV57"/>
      <c r="AHW57"/>
      <c r="AHX57"/>
      <c r="AHY57"/>
      <c r="AHZ57"/>
      <c r="AIA57"/>
      <c r="AIB57"/>
      <c r="AIC57"/>
      <c r="AID57"/>
      <c r="AIE57"/>
      <c r="AIF57"/>
      <c r="AIG57"/>
      <c r="AIH57"/>
      <c r="AII57"/>
      <c r="AIJ57"/>
      <c r="AIK57"/>
      <c r="AIL57"/>
      <c r="AIM57"/>
      <c r="AIN57"/>
      <c r="AIO57"/>
      <c r="AIP57"/>
      <c r="AIQ57"/>
      <c r="AIR57"/>
      <c r="AIS57"/>
      <c r="AIT57"/>
      <c r="AIU57"/>
      <c r="AIV57"/>
      <c r="AIW57"/>
      <c r="AIX57"/>
      <c r="AIY57"/>
      <c r="AIZ57"/>
      <c r="AJA57"/>
      <c r="AJB57"/>
      <c r="AJC57"/>
      <c r="AJD57"/>
      <c r="AJE57"/>
      <c r="AJF57"/>
      <c r="AJG57"/>
      <c r="AJH57"/>
      <c r="AJI57"/>
      <c r="AJJ57"/>
      <c r="AJK57"/>
      <c r="AJL57"/>
      <c r="AJM57"/>
      <c r="AJN57"/>
      <c r="AJO57"/>
      <c r="AJP57"/>
      <c r="AJQ57"/>
      <c r="AJR57"/>
      <c r="AJS57"/>
      <c r="AJT57"/>
      <c r="AJU57"/>
      <c r="AJV57"/>
      <c r="AJW57"/>
      <c r="AJX57"/>
      <c r="AJY57"/>
      <c r="AJZ57"/>
      <c r="AKA57"/>
      <c r="AKB57"/>
      <c r="AKC57"/>
      <c r="AKD57"/>
      <c r="AKE57"/>
      <c r="AKF57"/>
      <c r="AKG57"/>
      <c r="AKH57"/>
      <c r="AKI57"/>
      <c r="AKJ57"/>
      <c r="AKK57"/>
      <c r="AKL57"/>
      <c r="AKM57"/>
      <c r="AKN57"/>
      <c r="AKO57"/>
      <c r="AKP57"/>
      <c r="AKQ57"/>
      <c r="AKR57"/>
      <c r="AKS57"/>
      <c r="AKT57"/>
      <c r="AKU57"/>
      <c r="AKV57"/>
      <c r="AKW57"/>
      <c r="AKX57"/>
      <c r="AKY57"/>
      <c r="AKZ57"/>
      <c r="ALA57"/>
      <c r="ALB57"/>
      <c r="ALC57"/>
      <c r="ALD57"/>
      <c r="ALE57"/>
      <c r="ALF57"/>
      <c r="ALG57"/>
      <c r="ALH57"/>
      <c r="ALI57"/>
      <c r="ALJ57"/>
      <c r="ALK57"/>
      <c r="ALL57"/>
      <c r="ALM57"/>
      <c r="ALN57"/>
      <c r="ALO57"/>
      <c r="ALP57"/>
      <c r="ALQ57"/>
      <c r="ALR57"/>
      <c r="ALS57"/>
      <c r="ALT57"/>
      <c r="ALU57"/>
      <c r="ALV57"/>
      <c r="ALW57"/>
      <c r="ALX57"/>
      <c r="ALY57"/>
      <c r="ALZ57"/>
      <c r="AMA57"/>
      <c r="AMB57"/>
      <c r="AMC57"/>
      <c r="AMD57"/>
      <c r="AME57"/>
      <c r="AMF57"/>
      <c r="AMG57"/>
      <c r="AMH57"/>
      <c r="AMI57"/>
      <c r="AMJ57"/>
    </row>
    <row r="58" spans="1:1024" x14ac:dyDescent="0.2">
      <c r="A58" s="94" t="s">
        <v>105</v>
      </c>
      <c r="B58" s="103">
        <v>2020</v>
      </c>
      <c r="C58" s="199"/>
      <c r="D58" s="199"/>
      <c r="E58" s="199"/>
      <c r="F58" s="199"/>
      <c r="G58" s="199"/>
      <c r="H58" s="199"/>
      <c r="I58" s="199"/>
      <c r="J58" s="199"/>
      <c r="K58" s="199"/>
      <c r="L58" s="199"/>
      <c r="M58" s="199"/>
      <c r="N58" s="199"/>
      <c r="O58" s="199"/>
      <c r="P58" s="199"/>
      <c r="Q58" s="199"/>
      <c r="R58" s="199"/>
      <c r="S58" s="199"/>
      <c r="T58" s="199"/>
      <c r="U58" s="199"/>
      <c r="V58" s="199"/>
      <c r="W58" s="199"/>
      <c r="X58" s="199"/>
      <c r="Y58" s="199"/>
      <c r="Z58" s="98">
        <f t="shared" si="2"/>
        <v>0</v>
      </c>
      <c r="AA58" s="98">
        <f t="shared" si="3"/>
        <v>0</v>
      </c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  <c r="WH58"/>
      <c r="WI58"/>
      <c r="WJ58"/>
      <c r="WK58"/>
      <c r="WL58"/>
      <c r="WM58"/>
      <c r="WN58"/>
      <c r="WO58"/>
      <c r="WP58"/>
      <c r="WQ58"/>
      <c r="WR58"/>
      <c r="WS58"/>
      <c r="WT58"/>
      <c r="WU58"/>
      <c r="WV58"/>
      <c r="WW58"/>
      <c r="WX58"/>
      <c r="WY58"/>
      <c r="WZ58"/>
      <c r="XA58"/>
      <c r="XB58"/>
      <c r="XC58"/>
      <c r="XD58"/>
      <c r="XE58"/>
      <c r="XF58"/>
      <c r="XG58"/>
      <c r="XH58"/>
      <c r="XI58"/>
      <c r="XJ58"/>
      <c r="XK58"/>
      <c r="XL58"/>
      <c r="XM58"/>
      <c r="XN58"/>
      <c r="XO58"/>
      <c r="XP58"/>
      <c r="XQ58"/>
      <c r="XR58"/>
      <c r="XS58"/>
      <c r="XT58"/>
      <c r="XU58"/>
      <c r="XV58"/>
      <c r="XW58"/>
      <c r="XX58"/>
      <c r="XY58"/>
      <c r="XZ58"/>
      <c r="YA58"/>
      <c r="YB58"/>
      <c r="YC58"/>
      <c r="YD58"/>
      <c r="YE58"/>
      <c r="YF58"/>
      <c r="YG58"/>
      <c r="YH58"/>
      <c r="YI58"/>
      <c r="YJ58"/>
      <c r="YK58"/>
      <c r="YL58"/>
      <c r="YM58"/>
      <c r="YN58"/>
      <c r="YO58"/>
      <c r="YP58"/>
      <c r="YQ58"/>
      <c r="YR58"/>
      <c r="YS58"/>
      <c r="YT58"/>
      <c r="YU58"/>
      <c r="YV58"/>
      <c r="YW58"/>
      <c r="YX58"/>
      <c r="YY58"/>
      <c r="YZ58"/>
      <c r="ZA58"/>
      <c r="ZB58"/>
      <c r="ZC58"/>
      <c r="ZD58"/>
      <c r="ZE58"/>
      <c r="ZF58"/>
      <c r="ZG58"/>
      <c r="ZH58"/>
      <c r="ZI58"/>
      <c r="ZJ58"/>
      <c r="ZK58"/>
      <c r="ZL58"/>
      <c r="ZM58"/>
      <c r="ZN58"/>
      <c r="ZO58"/>
      <c r="ZP58"/>
      <c r="ZQ58"/>
      <c r="ZR58"/>
      <c r="ZS58"/>
      <c r="ZT58"/>
      <c r="ZU58"/>
      <c r="ZV58"/>
      <c r="ZW58"/>
      <c r="ZX58"/>
      <c r="ZY58"/>
      <c r="ZZ58"/>
      <c r="AAA58"/>
      <c r="AAB58"/>
      <c r="AAC58"/>
      <c r="AAD58"/>
      <c r="AAE58"/>
      <c r="AAF58"/>
      <c r="AAG58"/>
      <c r="AAH58"/>
      <c r="AAI58"/>
      <c r="AAJ58"/>
      <c r="AAK58"/>
      <c r="AAL58"/>
      <c r="AAM58"/>
      <c r="AAN58"/>
      <c r="AAO58"/>
      <c r="AAP58"/>
      <c r="AAQ58"/>
      <c r="AAR58"/>
      <c r="AAS58"/>
      <c r="AAT58"/>
      <c r="AAU58"/>
      <c r="AAV58"/>
      <c r="AAW58"/>
      <c r="AAX58"/>
      <c r="AAY58"/>
      <c r="AAZ58"/>
      <c r="ABA58"/>
      <c r="ABB58"/>
      <c r="ABC58"/>
      <c r="ABD58"/>
      <c r="ABE58"/>
      <c r="ABF58"/>
      <c r="ABG58"/>
      <c r="ABH58"/>
      <c r="ABI58"/>
      <c r="ABJ58"/>
      <c r="ABK58"/>
      <c r="ABL58"/>
      <c r="ABM58"/>
      <c r="ABN58"/>
      <c r="ABO58"/>
      <c r="ABP58"/>
      <c r="ABQ58"/>
      <c r="ABR58"/>
      <c r="ABS58"/>
      <c r="ABT58"/>
      <c r="ABU58"/>
      <c r="ABV58"/>
      <c r="ABW58"/>
      <c r="ABX58"/>
      <c r="ABY58"/>
      <c r="ABZ58"/>
      <c r="ACA58"/>
      <c r="ACB58"/>
      <c r="ACC58"/>
      <c r="ACD58"/>
      <c r="ACE58"/>
      <c r="ACF58"/>
      <c r="ACG58"/>
      <c r="ACH58"/>
      <c r="ACI58"/>
      <c r="ACJ58"/>
      <c r="ACK58"/>
      <c r="ACL58"/>
      <c r="ACM58"/>
      <c r="ACN58"/>
      <c r="ACO58"/>
      <c r="ACP58"/>
      <c r="ACQ58"/>
      <c r="ACR58"/>
      <c r="ACS58"/>
      <c r="ACT58"/>
      <c r="ACU58"/>
      <c r="ACV58"/>
      <c r="ACW58"/>
      <c r="ACX58"/>
      <c r="ACY58"/>
      <c r="ACZ58"/>
      <c r="ADA58"/>
      <c r="ADB58"/>
      <c r="ADC58"/>
      <c r="ADD58"/>
      <c r="ADE58"/>
      <c r="ADF58"/>
      <c r="ADG58"/>
      <c r="ADH58"/>
      <c r="ADI58"/>
      <c r="ADJ58"/>
      <c r="ADK58"/>
      <c r="ADL58"/>
      <c r="ADM58"/>
      <c r="ADN58"/>
      <c r="ADO58"/>
      <c r="ADP58"/>
      <c r="ADQ58"/>
      <c r="ADR58"/>
      <c r="ADS58"/>
      <c r="ADT58"/>
      <c r="ADU58"/>
      <c r="ADV58"/>
      <c r="ADW58"/>
      <c r="ADX58"/>
      <c r="ADY58"/>
      <c r="ADZ58"/>
      <c r="AEA58"/>
      <c r="AEB58"/>
      <c r="AEC58"/>
      <c r="AED58"/>
      <c r="AEE58"/>
      <c r="AEF58"/>
      <c r="AEG58"/>
      <c r="AEH58"/>
      <c r="AEI58"/>
      <c r="AEJ58"/>
      <c r="AEK58"/>
      <c r="AEL58"/>
      <c r="AEM58"/>
      <c r="AEN58"/>
      <c r="AEO58"/>
      <c r="AEP58"/>
      <c r="AEQ58"/>
      <c r="AER58"/>
      <c r="AES58"/>
      <c r="AET58"/>
      <c r="AEU58"/>
      <c r="AEV58"/>
      <c r="AEW58"/>
      <c r="AEX58"/>
      <c r="AEY58"/>
      <c r="AEZ58"/>
      <c r="AFA58"/>
      <c r="AFB58"/>
      <c r="AFC58"/>
      <c r="AFD58"/>
      <c r="AFE58"/>
      <c r="AFF58"/>
      <c r="AFG58"/>
      <c r="AFH58"/>
      <c r="AFI58"/>
      <c r="AFJ58"/>
      <c r="AFK58"/>
      <c r="AFL58"/>
      <c r="AFM58"/>
      <c r="AFN58"/>
      <c r="AFO58"/>
      <c r="AFP58"/>
      <c r="AFQ58"/>
      <c r="AFR58"/>
      <c r="AFS58"/>
      <c r="AFT58"/>
      <c r="AFU58"/>
      <c r="AFV58"/>
      <c r="AFW58"/>
      <c r="AFX58"/>
      <c r="AFY58"/>
      <c r="AFZ58"/>
      <c r="AGA58"/>
      <c r="AGB58"/>
      <c r="AGC58"/>
      <c r="AGD58"/>
      <c r="AGE58"/>
      <c r="AGF58"/>
      <c r="AGG58"/>
      <c r="AGH58"/>
      <c r="AGI58"/>
      <c r="AGJ58"/>
      <c r="AGK58"/>
      <c r="AGL58"/>
      <c r="AGM58"/>
      <c r="AGN58"/>
      <c r="AGO58"/>
      <c r="AGP58"/>
      <c r="AGQ58"/>
      <c r="AGR58"/>
      <c r="AGS58"/>
      <c r="AGT58"/>
      <c r="AGU58"/>
      <c r="AGV58"/>
      <c r="AGW58"/>
      <c r="AGX58"/>
      <c r="AGY58"/>
      <c r="AGZ58"/>
      <c r="AHA58"/>
      <c r="AHB58"/>
      <c r="AHC58"/>
      <c r="AHD58"/>
      <c r="AHE58"/>
      <c r="AHF58"/>
      <c r="AHG58"/>
      <c r="AHH58"/>
      <c r="AHI58"/>
      <c r="AHJ58"/>
      <c r="AHK58"/>
      <c r="AHL58"/>
      <c r="AHM58"/>
      <c r="AHN58"/>
      <c r="AHO58"/>
      <c r="AHP58"/>
      <c r="AHQ58"/>
      <c r="AHR58"/>
      <c r="AHS58"/>
      <c r="AHT58"/>
      <c r="AHU58"/>
      <c r="AHV58"/>
      <c r="AHW58"/>
      <c r="AHX58"/>
      <c r="AHY58"/>
      <c r="AHZ58"/>
      <c r="AIA58"/>
      <c r="AIB58"/>
      <c r="AIC58"/>
      <c r="AID58"/>
      <c r="AIE58"/>
      <c r="AIF58"/>
      <c r="AIG58"/>
      <c r="AIH58"/>
      <c r="AII58"/>
      <c r="AIJ58"/>
      <c r="AIK58"/>
      <c r="AIL58"/>
      <c r="AIM58"/>
      <c r="AIN58"/>
      <c r="AIO58"/>
      <c r="AIP58"/>
      <c r="AIQ58"/>
      <c r="AIR58"/>
      <c r="AIS58"/>
      <c r="AIT58"/>
      <c r="AIU58"/>
      <c r="AIV58"/>
      <c r="AIW58"/>
      <c r="AIX58"/>
      <c r="AIY58"/>
      <c r="AIZ58"/>
      <c r="AJA58"/>
      <c r="AJB58"/>
      <c r="AJC58"/>
      <c r="AJD58"/>
      <c r="AJE58"/>
      <c r="AJF58"/>
      <c r="AJG58"/>
      <c r="AJH58"/>
      <c r="AJI58"/>
      <c r="AJJ58"/>
      <c r="AJK58"/>
      <c r="AJL58"/>
      <c r="AJM58"/>
      <c r="AJN58"/>
      <c r="AJO58"/>
      <c r="AJP58"/>
      <c r="AJQ58"/>
      <c r="AJR58"/>
      <c r="AJS58"/>
      <c r="AJT58"/>
      <c r="AJU58"/>
      <c r="AJV58"/>
      <c r="AJW58"/>
      <c r="AJX58"/>
      <c r="AJY58"/>
      <c r="AJZ58"/>
      <c r="AKA58"/>
      <c r="AKB58"/>
      <c r="AKC58"/>
      <c r="AKD58"/>
      <c r="AKE58"/>
      <c r="AKF58"/>
      <c r="AKG58"/>
      <c r="AKH58"/>
      <c r="AKI58"/>
      <c r="AKJ58"/>
      <c r="AKK58"/>
      <c r="AKL58"/>
      <c r="AKM58"/>
      <c r="AKN58"/>
      <c r="AKO58"/>
      <c r="AKP58"/>
      <c r="AKQ58"/>
      <c r="AKR58"/>
      <c r="AKS58"/>
      <c r="AKT58"/>
      <c r="AKU58"/>
      <c r="AKV58"/>
      <c r="AKW58"/>
      <c r="AKX58"/>
      <c r="AKY58"/>
      <c r="AKZ58"/>
      <c r="ALA58"/>
      <c r="ALB58"/>
      <c r="ALC58"/>
      <c r="ALD58"/>
      <c r="ALE58"/>
      <c r="ALF58"/>
      <c r="ALG58"/>
      <c r="ALH58"/>
      <c r="ALI58"/>
      <c r="ALJ58"/>
      <c r="ALK58"/>
      <c r="ALL58"/>
      <c r="ALM58"/>
      <c r="ALN58"/>
      <c r="ALO58"/>
      <c r="ALP58"/>
      <c r="ALQ58"/>
      <c r="ALR58"/>
      <c r="ALS58"/>
      <c r="ALT58"/>
      <c r="ALU58"/>
      <c r="ALV58"/>
      <c r="ALW58"/>
      <c r="ALX58"/>
      <c r="ALY58"/>
      <c r="ALZ58"/>
      <c r="AMA58"/>
      <c r="AMB58"/>
      <c r="AMC58"/>
      <c r="AMD58"/>
      <c r="AME58"/>
      <c r="AMF58"/>
      <c r="AMG58"/>
      <c r="AMH58"/>
      <c r="AMI58"/>
      <c r="AMJ58"/>
    </row>
    <row r="59" spans="1:1024" x14ac:dyDescent="0.2">
      <c r="A59" s="94" t="s">
        <v>105</v>
      </c>
      <c r="B59" s="103">
        <v>2021</v>
      </c>
      <c r="C59" s="199"/>
      <c r="D59" s="199"/>
      <c r="E59" s="199"/>
      <c r="F59" s="199"/>
      <c r="G59" s="199"/>
      <c r="H59" s="199"/>
      <c r="I59" s="199"/>
      <c r="J59" s="199"/>
      <c r="K59" s="199"/>
      <c r="L59" s="199"/>
      <c r="M59" s="199"/>
      <c r="N59" s="199"/>
      <c r="O59" s="199"/>
      <c r="P59" s="199"/>
      <c r="Q59" s="199"/>
      <c r="R59" s="199"/>
      <c r="S59" s="199"/>
      <c r="T59" s="199"/>
      <c r="U59" s="199"/>
      <c r="V59" s="199"/>
      <c r="W59" s="199"/>
      <c r="X59" s="199"/>
      <c r="Y59" s="199"/>
      <c r="Z59" s="98">
        <f t="shared" si="2"/>
        <v>0</v>
      </c>
      <c r="AA59" s="98">
        <f t="shared" si="3"/>
        <v>0</v>
      </c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  <c r="RJ59"/>
      <c r="RK59"/>
      <c r="RL59"/>
      <c r="RM59"/>
      <c r="RN59"/>
      <c r="RO59"/>
      <c r="RP59"/>
      <c r="RQ59"/>
      <c r="RR59"/>
      <c r="RS59"/>
      <c r="RT59"/>
      <c r="RU59"/>
      <c r="RV59"/>
      <c r="RW59"/>
      <c r="RX59"/>
      <c r="RY59"/>
      <c r="RZ59"/>
      <c r="SA59"/>
      <c r="SB59"/>
      <c r="SC59"/>
      <c r="SD59"/>
      <c r="SE59"/>
      <c r="SF59"/>
      <c r="SG59"/>
      <c r="SH59"/>
      <c r="SI59"/>
      <c r="SJ59"/>
      <c r="SK59"/>
      <c r="SL59"/>
      <c r="SM59"/>
      <c r="SN59"/>
      <c r="SO59"/>
      <c r="SP59"/>
      <c r="SQ59"/>
      <c r="SR59"/>
      <c r="SS59"/>
      <c r="ST59"/>
      <c r="SU59"/>
      <c r="SV59"/>
      <c r="SW59"/>
      <c r="SX59"/>
      <c r="SY59"/>
      <c r="SZ59"/>
      <c r="TA59"/>
      <c r="TB59"/>
      <c r="TC59"/>
      <c r="TD59"/>
      <c r="TE59"/>
      <c r="TF59"/>
      <c r="TG59"/>
      <c r="TH59"/>
      <c r="TI59"/>
      <c r="TJ59"/>
      <c r="TK59"/>
      <c r="TL59"/>
      <c r="TM59"/>
      <c r="TN59"/>
      <c r="TO59"/>
      <c r="TP59"/>
      <c r="TQ59"/>
      <c r="TR59"/>
      <c r="TS59"/>
      <c r="TT59"/>
      <c r="TU59"/>
      <c r="TV59"/>
      <c r="TW59"/>
      <c r="TX59"/>
      <c r="TY59"/>
      <c r="TZ59"/>
      <c r="UA59"/>
      <c r="UB59"/>
      <c r="UC59"/>
      <c r="UD59"/>
      <c r="UE59"/>
      <c r="UF59"/>
      <c r="UG59"/>
      <c r="UH59"/>
      <c r="UI59"/>
      <c r="UJ59"/>
      <c r="UK59"/>
      <c r="UL59"/>
      <c r="UM59"/>
      <c r="UN59"/>
      <c r="UO59"/>
      <c r="UP59"/>
      <c r="UQ59"/>
      <c r="UR59"/>
      <c r="US59"/>
      <c r="UT59"/>
      <c r="UU59"/>
      <c r="UV59"/>
      <c r="UW59"/>
      <c r="UX59"/>
      <c r="UY59"/>
      <c r="UZ59"/>
      <c r="VA59"/>
      <c r="VB59"/>
      <c r="VC59"/>
      <c r="VD59"/>
      <c r="VE59"/>
      <c r="VF59"/>
      <c r="VG59"/>
      <c r="VH59"/>
      <c r="VI59"/>
      <c r="VJ59"/>
      <c r="VK59"/>
      <c r="VL59"/>
      <c r="VM59"/>
      <c r="VN59"/>
      <c r="VO59"/>
      <c r="VP59"/>
      <c r="VQ59"/>
      <c r="VR59"/>
      <c r="VS59"/>
      <c r="VT59"/>
      <c r="VU59"/>
      <c r="VV59"/>
      <c r="VW59"/>
      <c r="VX59"/>
      <c r="VY59"/>
      <c r="VZ59"/>
      <c r="WA59"/>
      <c r="WB59"/>
      <c r="WC59"/>
      <c r="WD59"/>
      <c r="WE59"/>
      <c r="WF59"/>
      <c r="WG59"/>
      <c r="WH59"/>
      <c r="WI59"/>
      <c r="WJ59"/>
      <c r="WK59"/>
      <c r="WL59"/>
      <c r="WM59"/>
      <c r="WN59"/>
      <c r="WO59"/>
      <c r="WP59"/>
      <c r="WQ59"/>
      <c r="WR59"/>
      <c r="WS59"/>
      <c r="WT59"/>
      <c r="WU59"/>
      <c r="WV59"/>
      <c r="WW59"/>
      <c r="WX59"/>
      <c r="WY59"/>
      <c r="WZ59"/>
      <c r="XA59"/>
      <c r="XB59"/>
      <c r="XC59"/>
      <c r="XD59"/>
      <c r="XE59"/>
      <c r="XF59"/>
      <c r="XG59"/>
      <c r="XH59"/>
      <c r="XI59"/>
      <c r="XJ59"/>
      <c r="XK59"/>
      <c r="XL59"/>
      <c r="XM59"/>
      <c r="XN59"/>
      <c r="XO59"/>
      <c r="XP59"/>
      <c r="XQ59"/>
      <c r="XR59"/>
      <c r="XS59"/>
      <c r="XT59"/>
      <c r="XU59"/>
      <c r="XV59"/>
      <c r="XW59"/>
      <c r="XX59"/>
      <c r="XY59"/>
      <c r="XZ59"/>
      <c r="YA59"/>
      <c r="YB59"/>
      <c r="YC59"/>
      <c r="YD59"/>
      <c r="YE59"/>
      <c r="YF59"/>
      <c r="YG59"/>
      <c r="YH59"/>
      <c r="YI59"/>
      <c r="YJ59"/>
      <c r="YK59"/>
      <c r="YL59"/>
      <c r="YM59"/>
      <c r="YN59"/>
      <c r="YO59"/>
      <c r="YP59"/>
      <c r="YQ59"/>
      <c r="YR59"/>
      <c r="YS59"/>
      <c r="YT59"/>
      <c r="YU59"/>
      <c r="YV59"/>
      <c r="YW59"/>
      <c r="YX59"/>
      <c r="YY59"/>
      <c r="YZ59"/>
      <c r="ZA59"/>
      <c r="ZB59"/>
      <c r="ZC59"/>
      <c r="ZD59"/>
      <c r="ZE59"/>
      <c r="ZF59"/>
      <c r="ZG59"/>
      <c r="ZH59"/>
      <c r="ZI59"/>
      <c r="ZJ59"/>
      <c r="ZK59"/>
      <c r="ZL59"/>
      <c r="ZM59"/>
      <c r="ZN59"/>
      <c r="ZO59"/>
      <c r="ZP59"/>
      <c r="ZQ59"/>
      <c r="ZR59"/>
      <c r="ZS59"/>
      <c r="ZT59"/>
      <c r="ZU59"/>
      <c r="ZV59"/>
      <c r="ZW59"/>
      <c r="ZX59"/>
      <c r="ZY59"/>
      <c r="ZZ59"/>
      <c r="AAA59"/>
      <c r="AAB59"/>
      <c r="AAC59"/>
      <c r="AAD59"/>
      <c r="AAE59"/>
      <c r="AAF59"/>
      <c r="AAG59"/>
      <c r="AAH59"/>
      <c r="AAI59"/>
      <c r="AAJ59"/>
      <c r="AAK59"/>
      <c r="AAL59"/>
      <c r="AAM59"/>
      <c r="AAN59"/>
      <c r="AAO59"/>
      <c r="AAP59"/>
      <c r="AAQ59"/>
      <c r="AAR59"/>
      <c r="AAS59"/>
      <c r="AAT59"/>
      <c r="AAU59"/>
      <c r="AAV59"/>
      <c r="AAW59"/>
      <c r="AAX59"/>
      <c r="AAY59"/>
      <c r="AAZ59"/>
      <c r="ABA59"/>
      <c r="ABB59"/>
      <c r="ABC59"/>
      <c r="ABD59"/>
      <c r="ABE59"/>
      <c r="ABF59"/>
      <c r="ABG59"/>
      <c r="ABH59"/>
      <c r="ABI59"/>
      <c r="ABJ59"/>
      <c r="ABK59"/>
      <c r="ABL59"/>
      <c r="ABM59"/>
      <c r="ABN59"/>
      <c r="ABO59"/>
      <c r="ABP59"/>
      <c r="ABQ59"/>
      <c r="ABR59"/>
      <c r="ABS59"/>
      <c r="ABT59"/>
      <c r="ABU59"/>
      <c r="ABV59"/>
      <c r="ABW59"/>
      <c r="ABX59"/>
      <c r="ABY59"/>
      <c r="ABZ59"/>
      <c r="ACA59"/>
      <c r="ACB59"/>
      <c r="ACC59"/>
      <c r="ACD59"/>
      <c r="ACE59"/>
      <c r="ACF59"/>
      <c r="ACG59"/>
      <c r="ACH59"/>
      <c r="ACI59"/>
      <c r="ACJ59"/>
      <c r="ACK59"/>
      <c r="ACL59"/>
      <c r="ACM59"/>
      <c r="ACN59"/>
      <c r="ACO59"/>
      <c r="ACP59"/>
      <c r="ACQ59"/>
      <c r="ACR59"/>
      <c r="ACS59"/>
      <c r="ACT59"/>
      <c r="ACU59"/>
      <c r="ACV59"/>
      <c r="ACW59"/>
      <c r="ACX59"/>
      <c r="ACY59"/>
      <c r="ACZ59"/>
      <c r="ADA59"/>
      <c r="ADB59"/>
      <c r="ADC59"/>
      <c r="ADD59"/>
      <c r="ADE59"/>
      <c r="ADF59"/>
      <c r="ADG59"/>
      <c r="ADH59"/>
      <c r="ADI59"/>
      <c r="ADJ59"/>
      <c r="ADK59"/>
      <c r="ADL59"/>
      <c r="ADM59"/>
      <c r="ADN59"/>
      <c r="ADO59"/>
      <c r="ADP59"/>
      <c r="ADQ59"/>
      <c r="ADR59"/>
      <c r="ADS59"/>
      <c r="ADT59"/>
      <c r="ADU59"/>
      <c r="ADV59"/>
      <c r="ADW59"/>
      <c r="ADX59"/>
      <c r="ADY59"/>
      <c r="ADZ59"/>
      <c r="AEA59"/>
      <c r="AEB59"/>
      <c r="AEC59"/>
      <c r="AED59"/>
      <c r="AEE59"/>
      <c r="AEF59"/>
      <c r="AEG59"/>
      <c r="AEH59"/>
      <c r="AEI59"/>
      <c r="AEJ59"/>
      <c r="AEK59"/>
      <c r="AEL59"/>
      <c r="AEM59"/>
      <c r="AEN59"/>
      <c r="AEO59"/>
      <c r="AEP59"/>
      <c r="AEQ59"/>
      <c r="AER59"/>
      <c r="AES59"/>
      <c r="AET59"/>
      <c r="AEU59"/>
      <c r="AEV59"/>
      <c r="AEW59"/>
      <c r="AEX59"/>
      <c r="AEY59"/>
      <c r="AEZ59"/>
      <c r="AFA59"/>
      <c r="AFB59"/>
      <c r="AFC59"/>
      <c r="AFD59"/>
      <c r="AFE59"/>
      <c r="AFF59"/>
      <c r="AFG59"/>
      <c r="AFH59"/>
      <c r="AFI59"/>
      <c r="AFJ59"/>
      <c r="AFK59"/>
      <c r="AFL59"/>
      <c r="AFM59"/>
      <c r="AFN59"/>
      <c r="AFO59"/>
      <c r="AFP59"/>
      <c r="AFQ59"/>
      <c r="AFR59"/>
      <c r="AFS59"/>
      <c r="AFT59"/>
      <c r="AFU59"/>
      <c r="AFV59"/>
      <c r="AFW59"/>
      <c r="AFX59"/>
      <c r="AFY59"/>
      <c r="AFZ59"/>
      <c r="AGA59"/>
      <c r="AGB59"/>
      <c r="AGC59"/>
      <c r="AGD59"/>
      <c r="AGE59"/>
      <c r="AGF59"/>
      <c r="AGG59"/>
      <c r="AGH59"/>
      <c r="AGI59"/>
      <c r="AGJ59"/>
      <c r="AGK59"/>
      <c r="AGL59"/>
      <c r="AGM59"/>
      <c r="AGN59"/>
      <c r="AGO59"/>
      <c r="AGP59"/>
      <c r="AGQ59"/>
      <c r="AGR59"/>
      <c r="AGS59"/>
      <c r="AGT59"/>
      <c r="AGU59"/>
      <c r="AGV59"/>
      <c r="AGW59"/>
      <c r="AGX59"/>
      <c r="AGY59"/>
      <c r="AGZ59"/>
      <c r="AHA59"/>
      <c r="AHB59"/>
      <c r="AHC59"/>
      <c r="AHD59"/>
      <c r="AHE59"/>
      <c r="AHF59"/>
      <c r="AHG59"/>
      <c r="AHH59"/>
      <c r="AHI59"/>
      <c r="AHJ59"/>
      <c r="AHK59"/>
      <c r="AHL59"/>
      <c r="AHM59"/>
      <c r="AHN59"/>
      <c r="AHO59"/>
      <c r="AHP59"/>
      <c r="AHQ59"/>
      <c r="AHR59"/>
      <c r="AHS59"/>
      <c r="AHT59"/>
      <c r="AHU59"/>
      <c r="AHV59"/>
      <c r="AHW59"/>
      <c r="AHX59"/>
      <c r="AHY59"/>
      <c r="AHZ59"/>
      <c r="AIA59"/>
      <c r="AIB59"/>
      <c r="AIC59"/>
      <c r="AID59"/>
      <c r="AIE59"/>
      <c r="AIF59"/>
      <c r="AIG59"/>
      <c r="AIH59"/>
      <c r="AII59"/>
      <c r="AIJ59"/>
      <c r="AIK59"/>
      <c r="AIL59"/>
      <c r="AIM59"/>
      <c r="AIN59"/>
      <c r="AIO59"/>
      <c r="AIP59"/>
      <c r="AIQ59"/>
      <c r="AIR59"/>
      <c r="AIS59"/>
      <c r="AIT59"/>
      <c r="AIU59"/>
      <c r="AIV59"/>
      <c r="AIW59"/>
      <c r="AIX59"/>
      <c r="AIY59"/>
      <c r="AIZ59"/>
      <c r="AJA59"/>
      <c r="AJB59"/>
      <c r="AJC59"/>
      <c r="AJD59"/>
      <c r="AJE59"/>
      <c r="AJF59"/>
      <c r="AJG59"/>
      <c r="AJH59"/>
      <c r="AJI59"/>
      <c r="AJJ59"/>
      <c r="AJK59"/>
      <c r="AJL59"/>
      <c r="AJM59"/>
      <c r="AJN59"/>
      <c r="AJO59"/>
      <c r="AJP59"/>
      <c r="AJQ59"/>
      <c r="AJR59"/>
      <c r="AJS59"/>
      <c r="AJT59"/>
      <c r="AJU59"/>
      <c r="AJV59"/>
      <c r="AJW59"/>
      <c r="AJX59"/>
      <c r="AJY59"/>
      <c r="AJZ59"/>
      <c r="AKA59"/>
      <c r="AKB59"/>
      <c r="AKC59"/>
      <c r="AKD59"/>
      <c r="AKE59"/>
      <c r="AKF59"/>
      <c r="AKG59"/>
      <c r="AKH59"/>
      <c r="AKI59"/>
      <c r="AKJ59"/>
      <c r="AKK59"/>
      <c r="AKL59"/>
      <c r="AKM59"/>
      <c r="AKN59"/>
      <c r="AKO59"/>
      <c r="AKP59"/>
      <c r="AKQ59"/>
      <c r="AKR59"/>
      <c r="AKS59"/>
      <c r="AKT59"/>
      <c r="AKU59"/>
      <c r="AKV59"/>
      <c r="AKW59"/>
      <c r="AKX59"/>
      <c r="AKY59"/>
      <c r="AKZ59"/>
      <c r="ALA59"/>
      <c r="ALB59"/>
      <c r="ALC59"/>
      <c r="ALD59"/>
      <c r="ALE59"/>
      <c r="ALF59"/>
      <c r="ALG59"/>
      <c r="ALH59"/>
      <c r="ALI59"/>
      <c r="ALJ59"/>
      <c r="ALK59"/>
      <c r="ALL59"/>
      <c r="ALM59"/>
      <c r="ALN59"/>
      <c r="ALO59"/>
      <c r="ALP59"/>
      <c r="ALQ59"/>
      <c r="ALR59"/>
      <c r="ALS59"/>
      <c r="ALT59"/>
      <c r="ALU59"/>
      <c r="ALV59"/>
      <c r="ALW59"/>
      <c r="ALX59"/>
      <c r="ALY59"/>
      <c r="ALZ59"/>
      <c r="AMA59"/>
      <c r="AMB59"/>
      <c r="AMC59"/>
      <c r="AMD59"/>
      <c r="AME59"/>
      <c r="AMF59"/>
      <c r="AMG59"/>
      <c r="AMH59"/>
      <c r="AMI59"/>
      <c r="AMJ59"/>
    </row>
    <row r="60" spans="1:1024" x14ac:dyDescent="0.2">
      <c r="A60" s="94" t="s">
        <v>105</v>
      </c>
      <c r="B60" s="103">
        <v>2022</v>
      </c>
      <c r="C60" s="199"/>
      <c r="D60" s="199"/>
      <c r="E60" s="199"/>
      <c r="F60" s="199"/>
      <c r="G60" s="199"/>
      <c r="H60" s="199"/>
      <c r="I60" s="199"/>
      <c r="J60" s="199"/>
      <c r="K60" s="199"/>
      <c r="L60" s="199"/>
      <c r="M60" s="199"/>
      <c r="N60" s="199"/>
      <c r="O60" s="199"/>
      <c r="P60" s="199"/>
      <c r="Q60" s="199"/>
      <c r="R60" s="199"/>
      <c r="S60" s="199"/>
      <c r="T60" s="199"/>
      <c r="U60" s="199"/>
      <c r="V60" s="199"/>
      <c r="W60" s="199"/>
      <c r="X60" s="199"/>
      <c r="Y60" s="199"/>
      <c r="Z60" s="98">
        <f t="shared" si="2"/>
        <v>0</v>
      </c>
      <c r="AA60" s="98">
        <f t="shared" si="3"/>
        <v>0</v>
      </c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  <c r="KE60"/>
      <c r="KF60"/>
      <c r="KG60"/>
      <c r="KH60"/>
      <c r="KI60"/>
      <c r="KJ60"/>
      <c r="KK60"/>
      <c r="KL60"/>
      <c r="KM60"/>
      <c r="KN60"/>
      <c r="KO60"/>
      <c r="KP60"/>
      <c r="KQ60"/>
      <c r="KR60"/>
      <c r="KS60"/>
      <c r="KT60"/>
      <c r="KU60"/>
      <c r="KV60"/>
      <c r="KW60"/>
      <c r="KX60"/>
      <c r="KY60"/>
      <c r="KZ60"/>
      <c r="LA60"/>
      <c r="LB60"/>
      <c r="LC60"/>
      <c r="LD60"/>
      <c r="LE60"/>
      <c r="LF60"/>
      <c r="LG60"/>
      <c r="LH60"/>
      <c r="LI60"/>
      <c r="LJ60"/>
      <c r="LK60"/>
      <c r="LL60"/>
      <c r="LM60"/>
      <c r="LN60"/>
      <c r="LO60"/>
      <c r="LP60"/>
      <c r="LQ60"/>
      <c r="LR60"/>
      <c r="LS60"/>
      <c r="LT60"/>
      <c r="LU60"/>
      <c r="LV60"/>
      <c r="LW60"/>
      <c r="LX60"/>
      <c r="LY60"/>
      <c r="LZ60"/>
      <c r="MA60"/>
      <c r="MB60"/>
      <c r="MC60"/>
      <c r="MD60"/>
      <c r="ME60"/>
      <c r="MF60"/>
      <c r="MG60"/>
      <c r="MH60"/>
      <c r="MI60"/>
      <c r="MJ60"/>
      <c r="MK60"/>
      <c r="ML60"/>
      <c r="MM60"/>
      <c r="MN60"/>
      <c r="MO60"/>
      <c r="MP60"/>
      <c r="MQ60"/>
      <c r="MR60"/>
      <c r="MS60"/>
      <c r="MT60"/>
      <c r="MU60"/>
      <c r="MV60"/>
      <c r="MW60"/>
      <c r="MX60"/>
      <c r="MY60"/>
      <c r="MZ60"/>
      <c r="NA60"/>
      <c r="NB60"/>
      <c r="NC60"/>
      <c r="ND60"/>
      <c r="NE60"/>
      <c r="NF60"/>
      <c r="NG60"/>
      <c r="NH60"/>
      <c r="NI60"/>
      <c r="NJ60"/>
      <c r="NK60"/>
      <c r="NL60"/>
      <c r="NM60"/>
      <c r="NN60"/>
      <c r="NO60"/>
      <c r="NP60"/>
      <c r="NQ60"/>
      <c r="NR60"/>
      <c r="NS60"/>
      <c r="NT60"/>
      <c r="NU60"/>
      <c r="NV60"/>
      <c r="NW60"/>
      <c r="NX60"/>
      <c r="NY60"/>
      <c r="NZ60"/>
      <c r="OA60"/>
      <c r="OB60"/>
      <c r="OC60"/>
      <c r="OD60"/>
      <c r="OE60"/>
      <c r="OF60"/>
      <c r="OG60"/>
      <c r="OH60"/>
      <c r="OI60"/>
      <c r="OJ60"/>
      <c r="OK60"/>
      <c r="OL60"/>
      <c r="OM60"/>
      <c r="ON60"/>
      <c r="OO60"/>
      <c r="OP60"/>
      <c r="OQ60"/>
      <c r="OR60"/>
      <c r="OS60"/>
      <c r="OT60"/>
      <c r="OU60"/>
      <c r="OV60"/>
      <c r="OW60"/>
      <c r="OX60"/>
      <c r="OY60"/>
      <c r="OZ60"/>
      <c r="PA60"/>
      <c r="PB60"/>
      <c r="PC60"/>
      <c r="PD60"/>
      <c r="PE60"/>
      <c r="PF60"/>
      <c r="PG60"/>
      <c r="PH60"/>
      <c r="PI60"/>
      <c r="PJ60"/>
      <c r="PK60"/>
      <c r="PL60"/>
      <c r="PM60"/>
      <c r="PN60"/>
      <c r="PO60"/>
      <c r="PP60"/>
      <c r="PQ60"/>
      <c r="PR60"/>
      <c r="PS60"/>
      <c r="PT60"/>
      <c r="PU60"/>
      <c r="PV60"/>
      <c r="PW60"/>
      <c r="PX60"/>
      <c r="PY60"/>
      <c r="PZ60"/>
      <c r="QA60"/>
      <c r="QB60"/>
      <c r="QC60"/>
      <c r="QD60"/>
      <c r="QE60"/>
      <c r="QF60"/>
      <c r="QG60"/>
      <c r="QH60"/>
      <c r="QI60"/>
      <c r="QJ60"/>
      <c r="QK60"/>
      <c r="QL60"/>
      <c r="QM60"/>
      <c r="QN60"/>
      <c r="QO60"/>
      <c r="QP60"/>
      <c r="QQ60"/>
      <c r="QR60"/>
      <c r="QS60"/>
      <c r="QT60"/>
      <c r="QU60"/>
      <c r="QV60"/>
      <c r="QW60"/>
      <c r="QX60"/>
      <c r="QY60"/>
      <c r="QZ60"/>
      <c r="RA60"/>
      <c r="RB60"/>
      <c r="RC60"/>
      <c r="RD60"/>
      <c r="RE60"/>
      <c r="RF60"/>
      <c r="RG60"/>
      <c r="RH60"/>
      <c r="RI60"/>
      <c r="RJ60"/>
      <c r="RK60"/>
      <c r="RL60"/>
      <c r="RM60"/>
      <c r="RN60"/>
      <c r="RO60"/>
      <c r="RP60"/>
      <c r="RQ60"/>
      <c r="RR60"/>
      <c r="RS60"/>
      <c r="RT60"/>
      <c r="RU60"/>
      <c r="RV60"/>
      <c r="RW60"/>
      <c r="RX60"/>
      <c r="RY60"/>
      <c r="RZ60"/>
      <c r="SA60"/>
      <c r="SB60"/>
      <c r="SC60"/>
      <c r="SD60"/>
      <c r="SE60"/>
      <c r="SF60"/>
      <c r="SG60"/>
      <c r="SH60"/>
      <c r="SI60"/>
      <c r="SJ60"/>
      <c r="SK60"/>
      <c r="SL60"/>
      <c r="SM60"/>
      <c r="SN60"/>
      <c r="SO60"/>
      <c r="SP60"/>
      <c r="SQ60"/>
      <c r="SR60"/>
      <c r="SS60"/>
      <c r="ST60"/>
      <c r="SU60"/>
      <c r="SV60"/>
      <c r="SW60"/>
      <c r="SX60"/>
      <c r="SY60"/>
      <c r="SZ60"/>
      <c r="TA60"/>
      <c r="TB60"/>
      <c r="TC60"/>
      <c r="TD60"/>
      <c r="TE60"/>
      <c r="TF60"/>
      <c r="TG60"/>
      <c r="TH60"/>
      <c r="TI60"/>
      <c r="TJ60"/>
      <c r="TK60"/>
      <c r="TL60"/>
      <c r="TM60"/>
      <c r="TN60"/>
      <c r="TO60"/>
      <c r="TP60"/>
      <c r="TQ60"/>
      <c r="TR60"/>
      <c r="TS60"/>
      <c r="TT60"/>
      <c r="TU60"/>
      <c r="TV60"/>
      <c r="TW60"/>
      <c r="TX60"/>
      <c r="TY60"/>
      <c r="TZ60"/>
      <c r="UA60"/>
      <c r="UB60"/>
      <c r="UC60"/>
      <c r="UD60"/>
      <c r="UE60"/>
      <c r="UF60"/>
      <c r="UG60"/>
      <c r="UH60"/>
      <c r="UI60"/>
      <c r="UJ60"/>
      <c r="UK60"/>
      <c r="UL60"/>
      <c r="UM60"/>
      <c r="UN60"/>
      <c r="UO60"/>
      <c r="UP60"/>
      <c r="UQ60"/>
      <c r="UR60"/>
      <c r="US60"/>
      <c r="UT60"/>
      <c r="UU60"/>
      <c r="UV60"/>
      <c r="UW60"/>
      <c r="UX60"/>
      <c r="UY60"/>
      <c r="UZ60"/>
      <c r="VA60"/>
      <c r="VB60"/>
      <c r="VC60"/>
      <c r="VD60"/>
      <c r="VE60"/>
      <c r="VF60"/>
      <c r="VG60"/>
      <c r="VH60"/>
      <c r="VI60"/>
      <c r="VJ60"/>
      <c r="VK60"/>
      <c r="VL60"/>
      <c r="VM60"/>
      <c r="VN60"/>
      <c r="VO60"/>
      <c r="VP60"/>
      <c r="VQ60"/>
      <c r="VR60"/>
      <c r="VS60"/>
      <c r="VT60"/>
      <c r="VU60"/>
      <c r="VV60"/>
      <c r="VW60"/>
      <c r="VX60"/>
      <c r="VY60"/>
      <c r="VZ60"/>
      <c r="WA60"/>
      <c r="WB60"/>
      <c r="WC60"/>
      <c r="WD60"/>
      <c r="WE60"/>
      <c r="WF60"/>
      <c r="WG60"/>
      <c r="WH60"/>
      <c r="WI60"/>
      <c r="WJ60"/>
      <c r="WK60"/>
      <c r="WL60"/>
      <c r="WM60"/>
      <c r="WN60"/>
      <c r="WO60"/>
      <c r="WP60"/>
      <c r="WQ60"/>
      <c r="WR60"/>
      <c r="WS60"/>
      <c r="WT60"/>
      <c r="WU60"/>
      <c r="WV60"/>
      <c r="WW60"/>
      <c r="WX60"/>
      <c r="WY60"/>
      <c r="WZ60"/>
      <c r="XA60"/>
      <c r="XB60"/>
      <c r="XC60"/>
      <c r="XD60"/>
      <c r="XE60"/>
      <c r="XF60"/>
      <c r="XG60"/>
      <c r="XH60"/>
      <c r="XI60"/>
      <c r="XJ60"/>
      <c r="XK60"/>
      <c r="XL60"/>
      <c r="XM60"/>
      <c r="XN60"/>
      <c r="XO60"/>
      <c r="XP60"/>
      <c r="XQ60"/>
      <c r="XR60"/>
      <c r="XS60"/>
      <c r="XT60"/>
      <c r="XU60"/>
      <c r="XV60"/>
      <c r="XW60"/>
      <c r="XX60"/>
      <c r="XY60"/>
      <c r="XZ60"/>
      <c r="YA60"/>
      <c r="YB60"/>
      <c r="YC60"/>
      <c r="YD60"/>
      <c r="YE60"/>
      <c r="YF60"/>
      <c r="YG60"/>
      <c r="YH60"/>
      <c r="YI60"/>
      <c r="YJ60"/>
      <c r="YK60"/>
      <c r="YL60"/>
      <c r="YM60"/>
      <c r="YN60"/>
      <c r="YO60"/>
      <c r="YP60"/>
      <c r="YQ60"/>
      <c r="YR60"/>
      <c r="YS60"/>
      <c r="YT60"/>
      <c r="YU60"/>
      <c r="YV60"/>
      <c r="YW60"/>
      <c r="YX60"/>
      <c r="YY60"/>
      <c r="YZ60"/>
      <c r="ZA60"/>
      <c r="ZB60"/>
      <c r="ZC60"/>
      <c r="ZD60"/>
      <c r="ZE60"/>
      <c r="ZF60"/>
      <c r="ZG60"/>
      <c r="ZH60"/>
      <c r="ZI60"/>
      <c r="ZJ60"/>
      <c r="ZK60"/>
      <c r="ZL60"/>
      <c r="ZM60"/>
      <c r="ZN60"/>
      <c r="ZO60"/>
      <c r="ZP60"/>
      <c r="ZQ60"/>
      <c r="ZR60"/>
      <c r="ZS60"/>
      <c r="ZT60"/>
      <c r="ZU60"/>
      <c r="ZV60"/>
      <c r="ZW60"/>
      <c r="ZX60"/>
      <c r="ZY60"/>
      <c r="ZZ60"/>
      <c r="AAA60"/>
      <c r="AAB60"/>
      <c r="AAC60"/>
      <c r="AAD60"/>
      <c r="AAE60"/>
      <c r="AAF60"/>
      <c r="AAG60"/>
      <c r="AAH60"/>
      <c r="AAI60"/>
      <c r="AAJ60"/>
      <c r="AAK60"/>
      <c r="AAL60"/>
      <c r="AAM60"/>
      <c r="AAN60"/>
      <c r="AAO60"/>
      <c r="AAP60"/>
      <c r="AAQ60"/>
      <c r="AAR60"/>
      <c r="AAS60"/>
      <c r="AAT60"/>
      <c r="AAU60"/>
      <c r="AAV60"/>
      <c r="AAW60"/>
      <c r="AAX60"/>
      <c r="AAY60"/>
      <c r="AAZ60"/>
      <c r="ABA60"/>
      <c r="ABB60"/>
      <c r="ABC60"/>
      <c r="ABD60"/>
      <c r="ABE60"/>
      <c r="ABF60"/>
      <c r="ABG60"/>
      <c r="ABH60"/>
      <c r="ABI60"/>
      <c r="ABJ60"/>
      <c r="ABK60"/>
      <c r="ABL60"/>
      <c r="ABM60"/>
      <c r="ABN60"/>
      <c r="ABO60"/>
      <c r="ABP60"/>
      <c r="ABQ60"/>
      <c r="ABR60"/>
      <c r="ABS60"/>
      <c r="ABT60"/>
      <c r="ABU60"/>
      <c r="ABV60"/>
      <c r="ABW60"/>
      <c r="ABX60"/>
      <c r="ABY60"/>
      <c r="ABZ60"/>
      <c r="ACA60"/>
      <c r="ACB60"/>
      <c r="ACC60"/>
      <c r="ACD60"/>
      <c r="ACE60"/>
      <c r="ACF60"/>
      <c r="ACG60"/>
      <c r="ACH60"/>
      <c r="ACI60"/>
      <c r="ACJ60"/>
      <c r="ACK60"/>
      <c r="ACL60"/>
      <c r="ACM60"/>
      <c r="ACN60"/>
      <c r="ACO60"/>
      <c r="ACP60"/>
      <c r="ACQ60"/>
      <c r="ACR60"/>
      <c r="ACS60"/>
      <c r="ACT60"/>
      <c r="ACU60"/>
      <c r="ACV60"/>
      <c r="ACW60"/>
      <c r="ACX60"/>
      <c r="ACY60"/>
      <c r="ACZ60"/>
      <c r="ADA60"/>
      <c r="ADB60"/>
      <c r="ADC60"/>
      <c r="ADD60"/>
      <c r="ADE60"/>
      <c r="ADF60"/>
      <c r="ADG60"/>
      <c r="ADH60"/>
      <c r="ADI60"/>
      <c r="ADJ60"/>
      <c r="ADK60"/>
      <c r="ADL60"/>
      <c r="ADM60"/>
      <c r="ADN60"/>
      <c r="ADO60"/>
      <c r="ADP60"/>
      <c r="ADQ60"/>
      <c r="ADR60"/>
      <c r="ADS60"/>
      <c r="ADT60"/>
      <c r="ADU60"/>
      <c r="ADV60"/>
      <c r="ADW60"/>
      <c r="ADX60"/>
      <c r="ADY60"/>
      <c r="ADZ60"/>
      <c r="AEA60"/>
      <c r="AEB60"/>
      <c r="AEC60"/>
      <c r="AED60"/>
      <c r="AEE60"/>
      <c r="AEF60"/>
      <c r="AEG60"/>
      <c r="AEH60"/>
      <c r="AEI60"/>
      <c r="AEJ60"/>
      <c r="AEK60"/>
      <c r="AEL60"/>
      <c r="AEM60"/>
      <c r="AEN60"/>
      <c r="AEO60"/>
      <c r="AEP60"/>
      <c r="AEQ60"/>
      <c r="AER60"/>
      <c r="AES60"/>
      <c r="AET60"/>
      <c r="AEU60"/>
      <c r="AEV60"/>
      <c r="AEW60"/>
      <c r="AEX60"/>
      <c r="AEY60"/>
      <c r="AEZ60"/>
      <c r="AFA60"/>
      <c r="AFB60"/>
      <c r="AFC60"/>
      <c r="AFD60"/>
      <c r="AFE60"/>
      <c r="AFF60"/>
      <c r="AFG60"/>
      <c r="AFH60"/>
      <c r="AFI60"/>
      <c r="AFJ60"/>
      <c r="AFK60"/>
      <c r="AFL60"/>
      <c r="AFM60"/>
      <c r="AFN60"/>
      <c r="AFO60"/>
      <c r="AFP60"/>
      <c r="AFQ60"/>
      <c r="AFR60"/>
      <c r="AFS60"/>
      <c r="AFT60"/>
      <c r="AFU60"/>
      <c r="AFV60"/>
      <c r="AFW60"/>
      <c r="AFX60"/>
      <c r="AFY60"/>
      <c r="AFZ60"/>
      <c r="AGA60"/>
      <c r="AGB60"/>
      <c r="AGC60"/>
      <c r="AGD60"/>
      <c r="AGE60"/>
      <c r="AGF60"/>
      <c r="AGG60"/>
      <c r="AGH60"/>
      <c r="AGI60"/>
      <c r="AGJ60"/>
      <c r="AGK60"/>
      <c r="AGL60"/>
      <c r="AGM60"/>
      <c r="AGN60"/>
      <c r="AGO60"/>
      <c r="AGP60"/>
      <c r="AGQ60"/>
      <c r="AGR60"/>
      <c r="AGS60"/>
      <c r="AGT60"/>
      <c r="AGU60"/>
      <c r="AGV60"/>
      <c r="AGW60"/>
      <c r="AGX60"/>
      <c r="AGY60"/>
      <c r="AGZ60"/>
      <c r="AHA60"/>
      <c r="AHB60"/>
      <c r="AHC60"/>
      <c r="AHD60"/>
      <c r="AHE60"/>
      <c r="AHF60"/>
      <c r="AHG60"/>
      <c r="AHH60"/>
      <c r="AHI60"/>
      <c r="AHJ60"/>
      <c r="AHK60"/>
      <c r="AHL60"/>
      <c r="AHM60"/>
      <c r="AHN60"/>
      <c r="AHO60"/>
      <c r="AHP60"/>
      <c r="AHQ60"/>
      <c r="AHR60"/>
      <c r="AHS60"/>
      <c r="AHT60"/>
      <c r="AHU60"/>
      <c r="AHV60"/>
      <c r="AHW60"/>
      <c r="AHX60"/>
      <c r="AHY60"/>
      <c r="AHZ60"/>
      <c r="AIA60"/>
      <c r="AIB60"/>
      <c r="AIC60"/>
      <c r="AID60"/>
      <c r="AIE60"/>
      <c r="AIF60"/>
      <c r="AIG60"/>
      <c r="AIH60"/>
      <c r="AII60"/>
      <c r="AIJ60"/>
      <c r="AIK60"/>
      <c r="AIL60"/>
      <c r="AIM60"/>
      <c r="AIN60"/>
      <c r="AIO60"/>
      <c r="AIP60"/>
      <c r="AIQ60"/>
      <c r="AIR60"/>
      <c r="AIS60"/>
      <c r="AIT60"/>
      <c r="AIU60"/>
      <c r="AIV60"/>
      <c r="AIW60"/>
      <c r="AIX60"/>
      <c r="AIY60"/>
      <c r="AIZ60"/>
      <c r="AJA60"/>
      <c r="AJB60"/>
      <c r="AJC60"/>
      <c r="AJD60"/>
      <c r="AJE60"/>
      <c r="AJF60"/>
      <c r="AJG60"/>
      <c r="AJH60"/>
      <c r="AJI60"/>
      <c r="AJJ60"/>
      <c r="AJK60"/>
      <c r="AJL60"/>
      <c r="AJM60"/>
      <c r="AJN60"/>
      <c r="AJO60"/>
      <c r="AJP60"/>
      <c r="AJQ60"/>
      <c r="AJR60"/>
      <c r="AJS60"/>
      <c r="AJT60"/>
      <c r="AJU60"/>
      <c r="AJV60"/>
      <c r="AJW60"/>
      <c r="AJX60"/>
      <c r="AJY60"/>
      <c r="AJZ60"/>
      <c r="AKA60"/>
      <c r="AKB60"/>
      <c r="AKC60"/>
      <c r="AKD60"/>
      <c r="AKE60"/>
      <c r="AKF60"/>
      <c r="AKG60"/>
      <c r="AKH60"/>
      <c r="AKI60"/>
      <c r="AKJ60"/>
      <c r="AKK60"/>
      <c r="AKL60"/>
      <c r="AKM60"/>
      <c r="AKN60"/>
      <c r="AKO60"/>
      <c r="AKP60"/>
      <c r="AKQ60"/>
      <c r="AKR60"/>
      <c r="AKS60"/>
      <c r="AKT60"/>
      <c r="AKU60"/>
      <c r="AKV60"/>
      <c r="AKW60"/>
      <c r="AKX60"/>
      <c r="AKY60"/>
      <c r="AKZ60"/>
      <c r="ALA60"/>
      <c r="ALB60"/>
      <c r="ALC60"/>
      <c r="ALD60"/>
      <c r="ALE60"/>
      <c r="ALF60"/>
      <c r="ALG60"/>
      <c r="ALH60"/>
      <c r="ALI60"/>
      <c r="ALJ60"/>
      <c r="ALK60"/>
      <c r="ALL60"/>
      <c r="ALM60"/>
      <c r="ALN60"/>
      <c r="ALO60"/>
      <c r="ALP60"/>
      <c r="ALQ60"/>
      <c r="ALR60"/>
      <c r="ALS60"/>
      <c r="ALT60"/>
      <c r="ALU60"/>
      <c r="ALV60"/>
      <c r="ALW60"/>
      <c r="ALX60"/>
      <c r="ALY60"/>
      <c r="ALZ60"/>
      <c r="AMA60"/>
      <c r="AMB60"/>
      <c r="AMC60"/>
      <c r="AMD60"/>
      <c r="AME60"/>
      <c r="AMF60"/>
      <c r="AMG60"/>
      <c r="AMH60"/>
      <c r="AMI60"/>
      <c r="AMJ60"/>
    </row>
    <row r="61" spans="1:1024" x14ac:dyDescent="0.2">
      <c r="A61" s="94" t="s">
        <v>105</v>
      </c>
      <c r="B61" s="103">
        <v>2023</v>
      </c>
      <c r="C61" s="199"/>
      <c r="D61" s="199"/>
      <c r="E61" s="199"/>
      <c r="F61" s="199"/>
      <c r="G61" s="199"/>
      <c r="H61" s="199"/>
      <c r="I61" s="199"/>
      <c r="J61" s="199"/>
      <c r="K61" s="199"/>
      <c r="L61" s="199"/>
      <c r="M61" s="199"/>
      <c r="N61" s="199"/>
      <c r="O61" s="199"/>
      <c r="P61" s="199"/>
      <c r="Q61" s="199"/>
      <c r="R61" s="199"/>
      <c r="S61" s="199"/>
      <c r="T61" s="199"/>
      <c r="U61" s="199"/>
      <c r="V61" s="199"/>
      <c r="W61" s="199"/>
      <c r="X61" s="199"/>
      <c r="Y61" s="199"/>
      <c r="Z61" s="98">
        <f t="shared" si="2"/>
        <v>0</v>
      </c>
      <c r="AA61" s="98">
        <f t="shared" si="3"/>
        <v>0</v>
      </c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  <c r="RJ61"/>
      <c r="RK61"/>
      <c r="RL61"/>
      <c r="RM61"/>
      <c r="RN61"/>
      <c r="RO61"/>
      <c r="RP61"/>
      <c r="RQ61"/>
      <c r="RR61"/>
      <c r="RS61"/>
      <c r="RT61"/>
      <c r="RU61"/>
      <c r="RV61"/>
      <c r="RW61"/>
      <c r="RX61"/>
      <c r="RY61"/>
      <c r="RZ61"/>
      <c r="SA61"/>
      <c r="SB61"/>
      <c r="SC61"/>
      <c r="SD61"/>
      <c r="SE61"/>
      <c r="SF61"/>
      <c r="SG61"/>
      <c r="SH61"/>
      <c r="SI61"/>
      <c r="SJ61"/>
      <c r="SK61"/>
      <c r="SL61"/>
      <c r="SM61"/>
      <c r="SN61"/>
      <c r="SO61"/>
      <c r="SP61"/>
      <c r="SQ61"/>
      <c r="SR61"/>
      <c r="SS61"/>
      <c r="ST61"/>
      <c r="SU61"/>
      <c r="SV61"/>
      <c r="SW61"/>
      <c r="SX61"/>
      <c r="SY61"/>
      <c r="SZ61"/>
      <c r="TA61"/>
      <c r="TB61"/>
      <c r="TC61"/>
      <c r="TD61"/>
      <c r="TE61"/>
      <c r="TF61"/>
      <c r="TG61"/>
      <c r="TH61"/>
      <c r="TI61"/>
      <c r="TJ61"/>
      <c r="TK61"/>
      <c r="TL61"/>
      <c r="TM61"/>
      <c r="TN61"/>
      <c r="TO61"/>
      <c r="TP61"/>
      <c r="TQ61"/>
      <c r="TR61"/>
      <c r="TS61"/>
      <c r="TT61"/>
      <c r="TU61"/>
      <c r="TV61"/>
      <c r="TW61"/>
      <c r="TX61"/>
      <c r="TY61"/>
      <c r="TZ61"/>
      <c r="UA61"/>
      <c r="UB61"/>
      <c r="UC61"/>
      <c r="UD61"/>
      <c r="UE61"/>
      <c r="UF61"/>
      <c r="UG61"/>
      <c r="UH61"/>
      <c r="UI61"/>
      <c r="UJ61"/>
      <c r="UK61"/>
      <c r="UL61"/>
      <c r="UM61"/>
      <c r="UN61"/>
      <c r="UO61"/>
      <c r="UP61"/>
      <c r="UQ61"/>
      <c r="UR61"/>
      <c r="US61"/>
      <c r="UT61"/>
      <c r="UU61"/>
      <c r="UV61"/>
      <c r="UW61"/>
      <c r="UX61"/>
      <c r="UY61"/>
      <c r="UZ61"/>
      <c r="VA61"/>
      <c r="VB61"/>
      <c r="VC61"/>
      <c r="VD61"/>
      <c r="VE61"/>
      <c r="VF61"/>
      <c r="VG61"/>
      <c r="VH61"/>
      <c r="VI61"/>
      <c r="VJ61"/>
      <c r="VK61"/>
      <c r="VL61"/>
      <c r="VM61"/>
      <c r="VN61"/>
      <c r="VO61"/>
      <c r="VP61"/>
      <c r="VQ61"/>
      <c r="VR61"/>
      <c r="VS61"/>
      <c r="VT61"/>
      <c r="VU61"/>
      <c r="VV61"/>
      <c r="VW61"/>
      <c r="VX61"/>
      <c r="VY61"/>
      <c r="VZ61"/>
      <c r="WA61"/>
      <c r="WB61"/>
      <c r="WC61"/>
      <c r="WD61"/>
      <c r="WE61"/>
      <c r="WF61"/>
      <c r="WG61"/>
      <c r="WH61"/>
      <c r="WI61"/>
      <c r="WJ61"/>
      <c r="WK61"/>
      <c r="WL61"/>
      <c r="WM61"/>
      <c r="WN61"/>
      <c r="WO61"/>
      <c r="WP61"/>
      <c r="WQ61"/>
      <c r="WR61"/>
      <c r="WS61"/>
      <c r="WT61"/>
      <c r="WU61"/>
      <c r="WV61"/>
      <c r="WW61"/>
      <c r="WX61"/>
      <c r="WY61"/>
      <c r="WZ61"/>
      <c r="XA61"/>
      <c r="XB61"/>
      <c r="XC61"/>
      <c r="XD61"/>
      <c r="XE61"/>
      <c r="XF61"/>
      <c r="XG61"/>
      <c r="XH61"/>
      <c r="XI61"/>
      <c r="XJ61"/>
      <c r="XK61"/>
      <c r="XL61"/>
      <c r="XM61"/>
      <c r="XN61"/>
      <c r="XO61"/>
      <c r="XP61"/>
      <c r="XQ61"/>
      <c r="XR61"/>
      <c r="XS61"/>
      <c r="XT61"/>
      <c r="XU61"/>
      <c r="XV61"/>
      <c r="XW61"/>
      <c r="XX61"/>
      <c r="XY61"/>
      <c r="XZ61"/>
      <c r="YA61"/>
      <c r="YB61"/>
      <c r="YC61"/>
      <c r="YD61"/>
      <c r="YE61"/>
      <c r="YF61"/>
      <c r="YG61"/>
      <c r="YH61"/>
      <c r="YI61"/>
      <c r="YJ61"/>
      <c r="YK61"/>
      <c r="YL61"/>
      <c r="YM61"/>
      <c r="YN61"/>
      <c r="YO61"/>
      <c r="YP61"/>
      <c r="YQ61"/>
      <c r="YR61"/>
      <c r="YS61"/>
      <c r="YT61"/>
      <c r="YU61"/>
      <c r="YV61"/>
      <c r="YW61"/>
      <c r="YX61"/>
      <c r="YY61"/>
      <c r="YZ61"/>
      <c r="ZA61"/>
      <c r="ZB61"/>
      <c r="ZC61"/>
      <c r="ZD61"/>
      <c r="ZE61"/>
      <c r="ZF61"/>
      <c r="ZG61"/>
      <c r="ZH61"/>
      <c r="ZI61"/>
      <c r="ZJ61"/>
      <c r="ZK61"/>
      <c r="ZL61"/>
      <c r="ZM61"/>
      <c r="ZN61"/>
      <c r="ZO61"/>
      <c r="ZP61"/>
      <c r="ZQ61"/>
      <c r="ZR61"/>
      <c r="ZS61"/>
      <c r="ZT61"/>
      <c r="ZU61"/>
      <c r="ZV61"/>
      <c r="ZW61"/>
      <c r="ZX61"/>
      <c r="ZY61"/>
      <c r="ZZ61"/>
      <c r="AAA61"/>
      <c r="AAB61"/>
      <c r="AAC61"/>
      <c r="AAD61"/>
      <c r="AAE61"/>
      <c r="AAF61"/>
      <c r="AAG61"/>
      <c r="AAH61"/>
      <c r="AAI61"/>
      <c r="AAJ61"/>
      <c r="AAK61"/>
      <c r="AAL61"/>
      <c r="AAM61"/>
      <c r="AAN61"/>
      <c r="AAO61"/>
      <c r="AAP61"/>
      <c r="AAQ61"/>
      <c r="AAR61"/>
      <c r="AAS61"/>
      <c r="AAT61"/>
      <c r="AAU61"/>
      <c r="AAV61"/>
      <c r="AAW61"/>
      <c r="AAX61"/>
      <c r="AAY61"/>
      <c r="AAZ61"/>
      <c r="ABA61"/>
      <c r="ABB61"/>
      <c r="ABC61"/>
      <c r="ABD61"/>
      <c r="ABE61"/>
      <c r="ABF61"/>
      <c r="ABG61"/>
      <c r="ABH61"/>
      <c r="ABI61"/>
      <c r="ABJ61"/>
      <c r="ABK61"/>
      <c r="ABL61"/>
      <c r="ABM61"/>
      <c r="ABN61"/>
      <c r="ABO61"/>
      <c r="ABP61"/>
      <c r="ABQ61"/>
      <c r="ABR61"/>
      <c r="ABS61"/>
      <c r="ABT61"/>
      <c r="ABU61"/>
      <c r="ABV61"/>
      <c r="ABW61"/>
      <c r="ABX61"/>
      <c r="ABY61"/>
      <c r="ABZ61"/>
      <c r="ACA61"/>
      <c r="ACB61"/>
      <c r="ACC61"/>
      <c r="ACD61"/>
      <c r="ACE61"/>
      <c r="ACF61"/>
      <c r="ACG61"/>
      <c r="ACH61"/>
      <c r="ACI61"/>
      <c r="ACJ61"/>
      <c r="ACK61"/>
      <c r="ACL61"/>
      <c r="ACM61"/>
      <c r="ACN61"/>
      <c r="ACO61"/>
      <c r="ACP61"/>
      <c r="ACQ61"/>
      <c r="ACR61"/>
      <c r="ACS61"/>
      <c r="ACT61"/>
      <c r="ACU61"/>
      <c r="ACV61"/>
      <c r="ACW61"/>
      <c r="ACX61"/>
      <c r="ACY61"/>
      <c r="ACZ61"/>
      <c r="ADA61"/>
      <c r="ADB61"/>
      <c r="ADC61"/>
      <c r="ADD61"/>
      <c r="ADE61"/>
      <c r="ADF61"/>
      <c r="ADG61"/>
      <c r="ADH61"/>
      <c r="ADI61"/>
      <c r="ADJ61"/>
      <c r="ADK61"/>
      <c r="ADL61"/>
      <c r="ADM61"/>
      <c r="ADN61"/>
      <c r="ADO61"/>
      <c r="ADP61"/>
      <c r="ADQ61"/>
      <c r="ADR61"/>
      <c r="ADS61"/>
      <c r="ADT61"/>
      <c r="ADU61"/>
      <c r="ADV61"/>
      <c r="ADW61"/>
      <c r="ADX61"/>
      <c r="ADY61"/>
      <c r="ADZ61"/>
      <c r="AEA61"/>
      <c r="AEB61"/>
      <c r="AEC61"/>
      <c r="AED61"/>
      <c r="AEE61"/>
      <c r="AEF61"/>
      <c r="AEG61"/>
      <c r="AEH61"/>
      <c r="AEI61"/>
      <c r="AEJ61"/>
      <c r="AEK61"/>
      <c r="AEL61"/>
      <c r="AEM61"/>
      <c r="AEN61"/>
      <c r="AEO61"/>
      <c r="AEP61"/>
      <c r="AEQ61"/>
      <c r="AER61"/>
      <c r="AES61"/>
      <c r="AET61"/>
      <c r="AEU61"/>
      <c r="AEV61"/>
      <c r="AEW61"/>
      <c r="AEX61"/>
      <c r="AEY61"/>
      <c r="AEZ61"/>
      <c r="AFA61"/>
      <c r="AFB61"/>
      <c r="AFC61"/>
      <c r="AFD61"/>
      <c r="AFE61"/>
      <c r="AFF61"/>
      <c r="AFG61"/>
      <c r="AFH61"/>
      <c r="AFI61"/>
      <c r="AFJ61"/>
      <c r="AFK61"/>
      <c r="AFL61"/>
      <c r="AFM61"/>
      <c r="AFN61"/>
      <c r="AFO61"/>
      <c r="AFP61"/>
      <c r="AFQ61"/>
      <c r="AFR61"/>
      <c r="AFS61"/>
      <c r="AFT61"/>
      <c r="AFU61"/>
      <c r="AFV61"/>
      <c r="AFW61"/>
      <c r="AFX61"/>
      <c r="AFY61"/>
      <c r="AFZ61"/>
      <c r="AGA61"/>
      <c r="AGB61"/>
      <c r="AGC61"/>
      <c r="AGD61"/>
      <c r="AGE61"/>
      <c r="AGF61"/>
      <c r="AGG61"/>
      <c r="AGH61"/>
      <c r="AGI61"/>
      <c r="AGJ61"/>
      <c r="AGK61"/>
      <c r="AGL61"/>
      <c r="AGM61"/>
      <c r="AGN61"/>
      <c r="AGO61"/>
      <c r="AGP61"/>
      <c r="AGQ61"/>
      <c r="AGR61"/>
      <c r="AGS61"/>
      <c r="AGT61"/>
      <c r="AGU61"/>
      <c r="AGV61"/>
      <c r="AGW61"/>
      <c r="AGX61"/>
      <c r="AGY61"/>
      <c r="AGZ61"/>
      <c r="AHA61"/>
      <c r="AHB61"/>
      <c r="AHC61"/>
      <c r="AHD61"/>
      <c r="AHE61"/>
      <c r="AHF61"/>
      <c r="AHG61"/>
      <c r="AHH61"/>
      <c r="AHI61"/>
      <c r="AHJ61"/>
      <c r="AHK61"/>
      <c r="AHL61"/>
      <c r="AHM61"/>
      <c r="AHN61"/>
      <c r="AHO61"/>
      <c r="AHP61"/>
      <c r="AHQ61"/>
      <c r="AHR61"/>
      <c r="AHS61"/>
      <c r="AHT61"/>
      <c r="AHU61"/>
      <c r="AHV61"/>
      <c r="AHW61"/>
      <c r="AHX61"/>
      <c r="AHY61"/>
      <c r="AHZ61"/>
      <c r="AIA61"/>
      <c r="AIB61"/>
      <c r="AIC61"/>
      <c r="AID61"/>
      <c r="AIE61"/>
      <c r="AIF61"/>
      <c r="AIG61"/>
      <c r="AIH61"/>
      <c r="AII61"/>
      <c r="AIJ61"/>
      <c r="AIK61"/>
      <c r="AIL61"/>
      <c r="AIM61"/>
      <c r="AIN61"/>
      <c r="AIO61"/>
      <c r="AIP61"/>
      <c r="AIQ61"/>
      <c r="AIR61"/>
      <c r="AIS61"/>
      <c r="AIT61"/>
      <c r="AIU61"/>
      <c r="AIV61"/>
      <c r="AIW61"/>
      <c r="AIX61"/>
      <c r="AIY61"/>
      <c r="AIZ61"/>
      <c r="AJA61"/>
      <c r="AJB61"/>
      <c r="AJC61"/>
      <c r="AJD61"/>
      <c r="AJE61"/>
      <c r="AJF61"/>
      <c r="AJG61"/>
      <c r="AJH61"/>
      <c r="AJI61"/>
      <c r="AJJ61"/>
      <c r="AJK61"/>
      <c r="AJL61"/>
      <c r="AJM61"/>
      <c r="AJN61"/>
      <c r="AJO61"/>
      <c r="AJP61"/>
      <c r="AJQ61"/>
      <c r="AJR61"/>
      <c r="AJS61"/>
      <c r="AJT61"/>
      <c r="AJU61"/>
      <c r="AJV61"/>
      <c r="AJW61"/>
      <c r="AJX61"/>
      <c r="AJY61"/>
      <c r="AJZ61"/>
      <c r="AKA61"/>
      <c r="AKB61"/>
      <c r="AKC61"/>
      <c r="AKD61"/>
      <c r="AKE61"/>
      <c r="AKF61"/>
      <c r="AKG61"/>
      <c r="AKH61"/>
      <c r="AKI61"/>
      <c r="AKJ61"/>
      <c r="AKK61"/>
      <c r="AKL61"/>
      <c r="AKM61"/>
      <c r="AKN61"/>
      <c r="AKO61"/>
      <c r="AKP61"/>
      <c r="AKQ61"/>
      <c r="AKR61"/>
      <c r="AKS61"/>
      <c r="AKT61"/>
      <c r="AKU61"/>
      <c r="AKV61"/>
      <c r="AKW61"/>
      <c r="AKX61"/>
      <c r="AKY61"/>
      <c r="AKZ61"/>
      <c r="ALA61"/>
      <c r="ALB61"/>
      <c r="ALC61"/>
      <c r="ALD61"/>
      <c r="ALE61"/>
      <c r="ALF61"/>
      <c r="ALG61"/>
      <c r="ALH61"/>
      <c r="ALI61"/>
      <c r="ALJ61"/>
      <c r="ALK61"/>
      <c r="ALL61"/>
      <c r="ALM61"/>
      <c r="ALN61"/>
      <c r="ALO61"/>
      <c r="ALP61"/>
      <c r="ALQ61"/>
      <c r="ALR61"/>
      <c r="ALS61"/>
      <c r="ALT61"/>
      <c r="ALU61"/>
      <c r="ALV61"/>
      <c r="ALW61"/>
      <c r="ALX61"/>
      <c r="ALY61"/>
      <c r="ALZ61"/>
      <c r="AMA61"/>
      <c r="AMB61"/>
      <c r="AMC61"/>
      <c r="AMD61"/>
      <c r="AME61"/>
      <c r="AMF61"/>
      <c r="AMG61"/>
      <c r="AMH61"/>
      <c r="AMI61"/>
      <c r="AMJ61"/>
    </row>
    <row r="62" spans="1:1024" x14ac:dyDescent="0.2">
      <c r="A62" s="94" t="s">
        <v>105</v>
      </c>
      <c r="B62" s="103">
        <v>2024</v>
      </c>
      <c r="C62" s="199"/>
      <c r="D62" s="199"/>
      <c r="E62" s="199"/>
      <c r="F62" s="199"/>
      <c r="G62" s="199"/>
      <c r="H62" s="199"/>
      <c r="I62" s="199"/>
      <c r="J62" s="199"/>
      <c r="K62" s="199"/>
      <c r="L62" s="199"/>
      <c r="M62" s="199"/>
      <c r="N62" s="199"/>
      <c r="O62" s="199"/>
      <c r="P62" s="199"/>
      <c r="Q62" s="199"/>
      <c r="R62" s="199"/>
      <c r="S62" s="199"/>
      <c r="T62" s="199"/>
      <c r="U62" s="199"/>
      <c r="V62" s="199"/>
      <c r="W62" s="199"/>
      <c r="X62" s="199"/>
      <c r="Y62" s="199"/>
      <c r="Z62" s="98">
        <f t="shared" si="2"/>
        <v>0</v>
      </c>
      <c r="AA62" s="98">
        <f t="shared" si="3"/>
        <v>0</v>
      </c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  <c r="RM62"/>
      <c r="RN62"/>
      <c r="RO62"/>
      <c r="RP62"/>
      <c r="RQ62"/>
      <c r="RR62"/>
      <c r="RS62"/>
      <c r="RT62"/>
      <c r="RU62"/>
      <c r="RV62"/>
      <c r="RW62"/>
      <c r="RX62"/>
      <c r="RY62"/>
      <c r="RZ62"/>
      <c r="SA62"/>
      <c r="SB62"/>
      <c r="SC62"/>
      <c r="SD62"/>
      <c r="SE62"/>
      <c r="SF62"/>
      <c r="SG62"/>
      <c r="SH62"/>
      <c r="SI62"/>
      <c r="SJ62"/>
      <c r="SK62"/>
      <c r="SL62"/>
      <c r="SM62"/>
      <c r="SN62"/>
      <c r="SO62"/>
      <c r="SP62"/>
      <c r="SQ62"/>
      <c r="SR62"/>
      <c r="SS62"/>
      <c r="ST62"/>
      <c r="SU62"/>
      <c r="SV62"/>
      <c r="SW62"/>
      <c r="SX62"/>
      <c r="SY62"/>
      <c r="SZ62"/>
      <c r="TA62"/>
      <c r="TB62"/>
      <c r="TC62"/>
      <c r="TD62"/>
      <c r="TE62"/>
      <c r="TF62"/>
      <c r="TG62"/>
      <c r="TH62"/>
      <c r="TI62"/>
      <c r="TJ62"/>
      <c r="TK62"/>
      <c r="TL62"/>
      <c r="TM62"/>
      <c r="TN62"/>
      <c r="TO62"/>
      <c r="TP62"/>
      <c r="TQ62"/>
      <c r="TR62"/>
      <c r="TS62"/>
      <c r="TT62"/>
      <c r="TU62"/>
      <c r="TV62"/>
      <c r="TW62"/>
      <c r="TX62"/>
      <c r="TY62"/>
      <c r="TZ62"/>
      <c r="UA62"/>
      <c r="UB62"/>
      <c r="UC62"/>
      <c r="UD62"/>
      <c r="UE62"/>
      <c r="UF62"/>
      <c r="UG62"/>
      <c r="UH62"/>
      <c r="UI62"/>
      <c r="UJ62"/>
      <c r="UK62"/>
      <c r="UL62"/>
      <c r="UM62"/>
      <c r="UN62"/>
      <c r="UO62"/>
      <c r="UP62"/>
      <c r="UQ62"/>
      <c r="UR62"/>
      <c r="US62"/>
      <c r="UT62"/>
      <c r="UU62"/>
      <c r="UV62"/>
      <c r="UW62"/>
      <c r="UX62"/>
      <c r="UY62"/>
      <c r="UZ62"/>
      <c r="VA62"/>
      <c r="VB62"/>
      <c r="VC62"/>
      <c r="VD62"/>
      <c r="VE62"/>
      <c r="VF62"/>
      <c r="VG62"/>
      <c r="VH62"/>
      <c r="VI62"/>
      <c r="VJ62"/>
      <c r="VK62"/>
      <c r="VL62"/>
      <c r="VM62"/>
      <c r="VN62"/>
      <c r="VO62"/>
      <c r="VP62"/>
      <c r="VQ62"/>
      <c r="VR62"/>
      <c r="VS62"/>
      <c r="VT62"/>
      <c r="VU62"/>
      <c r="VV62"/>
      <c r="VW62"/>
      <c r="VX62"/>
      <c r="VY62"/>
      <c r="VZ62"/>
      <c r="WA62"/>
      <c r="WB62"/>
      <c r="WC62"/>
      <c r="WD62"/>
      <c r="WE62"/>
      <c r="WF62"/>
      <c r="WG62"/>
      <c r="WH62"/>
      <c r="WI62"/>
      <c r="WJ62"/>
      <c r="WK62"/>
      <c r="WL62"/>
      <c r="WM62"/>
      <c r="WN62"/>
      <c r="WO62"/>
      <c r="WP62"/>
      <c r="WQ62"/>
      <c r="WR62"/>
      <c r="WS62"/>
      <c r="WT62"/>
      <c r="WU62"/>
      <c r="WV62"/>
      <c r="WW62"/>
      <c r="WX62"/>
      <c r="WY62"/>
      <c r="WZ62"/>
      <c r="XA62"/>
      <c r="XB62"/>
      <c r="XC62"/>
      <c r="XD62"/>
      <c r="XE62"/>
      <c r="XF62"/>
      <c r="XG62"/>
      <c r="XH62"/>
      <c r="XI62"/>
      <c r="XJ62"/>
      <c r="XK62"/>
      <c r="XL62"/>
      <c r="XM62"/>
      <c r="XN62"/>
      <c r="XO62"/>
      <c r="XP62"/>
      <c r="XQ62"/>
      <c r="XR62"/>
      <c r="XS62"/>
      <c r="XT62"/>
      <c r="XU62"/>
      <c r="XV62"/>
      <c r="XW62"/>
      <c r="XX62"/>
      <c r="XY62"/>
      <c r="XZ62"/>
      <c r="YA62"/>
      <c r="YB62"/>
      <c r="YC62"/>
      <c r="YD62"/>
      <c r="YE62"/>
      <c r="YF62"/>
      <c r="YG62"/>
      <c r="YH62"/>
      <c r="YI62"/>
      <c r="YJ62"/>
      <c r="YK62"/>
      <c r="YL62"/>
      <c r="YM62"/>
      <c r="YN62"/>
      <c r="YO62"/>
      <c r="YP62"/>
      <c r="YQ62"/>
      <c r="YR62"/>
      <c r="YS62"/>
      <c r="YT62"/>
      <c r="YU62"/>
      <c r="YV62"/>
      <c r="YW62"/>
      <c r="YX62"/>
      <c r="YY62"/>
      <c r="YZ62"/>
      <c r="ZA62"/>
      <c r="ZB62"/>
      <c r="ZC62"/>
      <c r="ZD62"/>
      <c r="ZE62"/>
      <c r="ZF62"/>
      <c r="ZG62"/>
      <c r="ZH62"/>
      <c r="ZI62"/>
      <c r="ZJ62"/>
      <c r="ZK62"/>
      <c r="ZL62"/>
      <c r="ZM62"/>
      <c r="ZN62"/>
      <c r="ZO62"/>
      <c r="ZP62"/>
      <c r="ZQ62"/>
      <c r="ZR62"/>
      <c r="ZS62"/>
      <c r="ZT62"/>
      <c r="ZU62"/>
      <c r="ZV62"/>
      <c r="ZW62"/>
      <c r="ZX62"/>
      <c r="ZY62"/>
      <c r="ZZ62"/>
      <c r="AAA62"/>
      <c r="AAB62"/>
      <c r="AAC62"/>
      <c r="AAD62"/>
      <c r="AAE62"/>
      <c r="AAF62"/>
      <c r="AAG62"/>
      <c r="AAH62"/>
      <c r="AAI62"/>
      <c r="AAJ62"/>
      <c r="AAK62"/>
      <c r="AAL62"/>
      <c r="AAM62"/>
      <c r="AAN62"/>
      <c r="AAO62"/>
      <c r="AAP62"/>
      <c r="AAQ62"/>
      <c r="AAR62"/>
      <c r="AAS62"/>
      <c r="AAT62"/>
      <c r="AAU62"/>
      <c r="AAV62"/>
      <c r="AAW62"/>
      <c r="AAX62"/>
      <c r="AAY62"/>
      <c r="AAZ62"/>
      <c r="ABA62"/>
      <c r="ABB62"/>
      <c r="ABC62"/>
      <c r="ABD62"/>
      <c r="ABE62"/>
      <c r="ABF62"/>
      <c r="ABG62"/>
      <c r="ABH62"/>
      <c r="ABI62"/>
      <c r="ABJ62"/>
      <c r="ABK62"/>
      <c r="ABL62"/>
      <c r="ABM62"/>
      <c r="ABN62"/>
      <c r="ABO62"/>
      <c r="ABP62"/>
      <c r="ABQ62"/>
      <c r="ABR62"/>
      <c r="ABS62"/>
      <c r="ABT62"/>
      <c r="ABU62"/>
      <c r="ABV62"/>
      <c r="ABW62"/>
      <c r="ABX62"/>
      <c r="ABY62"/>
      <c r="ABZ62"/>
      <c r="ACA62"/>
      <c r="ACB62"/>
      <c r="ACC62"/>
      <c r="ACD62"/>
      <c r="ACE62"/>
      <c r="ACF62"/>
      <c r="ACG62"/>
      <c r="ACH62"/>
      <c r="ACI62"/>
      <c r="ACJ62"/>
      <c r="ACK62"/>
      <c r="ACL62"/>
      <c r="ACM62"/>
      <c r="ACN62"/>
      <c r="ACO62"/>
      <c r="ACP62"/>
      <c r="ACQ62"/>
      <c r="ACR62"/>
      <c r="ACS62"/>
      <c r="ACT62"/>
      <c r="ACU62"/>
      <c r="ACV62"/>
      <c r="ACW62"/>
      <c r="ACX62"/>
      <c r="ACY62"/>
      <c r="ACZ62"/>
      <c r="ADA62"/>
      <c r="ADB62"/>
      <c r="ADC62"/>
      <c r="ADD62"/>
      <c r="ADE62"/>
      <c r="ADF62"/>
      <c r="ADG62"/>
      <c r="ADH62"/>
      <c r="ADI62"/>
      <c r="ADJ62"/>
      <c r="ADK62"/>
      <c r="ADL62"/>
      <c r="ADM62"/>
      <c r="ADN62"/>
      <c r="ADO62"/>
      <c r="ADP62"/>
      <c r="ADQ62"/>
      <c r="ADR62"/>
      <c r="ADS62"/>
      <c r="ADT62"/>
      <c r="ADU62"/>
      <c r="ADV62"/>
      <c r="ADW62"/>
      <c r="ADX62"/>
      <c r="ADY62"/>
      <c r="ADZ62"/>
      <c r="AEA62"/>
      <c r="AEB62"/>
      <c r="AEC62"/>
      <c r="AED62"/>
      <c r="AEE62"/>
      <c r="AEF62"/>
      <c r="AEG62"/>
      <c r="AEH62"/>
      <c r="AEI62"/>
      <c r="AEJ62"/>
      <c r="AEK62"/>
      <c r="AEL62"/>
      <c r="AEM62"/>
      <c r="AEN62"/>
      <c r="AEO62"/>
      <c r="AEP62"/>
      <c r="AEQ62"/>
      <c r="AER62"/>
      <c r="AES62"/>
      <c r="AET62"/>
      <c r="AEU62"/>
      <c r="AEV62"/>
      <c r="AEW62"/>
      <c r="AEX62"/>
      <c r="AEY62"/>
      <c r="AEZ62"/>
      <c r="AFA62"/>
      <c r="AFB62"/>
      <c r="AFC62"/>
      <c r="AFD62"/>
      <c r="AFE62"/>
      <c r="AFF62"/>
      <c r="AFG62"/>
      <c r="AFH62"/>
      <c r="AFI62"/>
      <c r="AFJ62"/>
      <c r="AFK62"/>
      <c r="AFL62"/>
      <c r="AFM62"/>
      <c r="AFN62"/>
      <c r="AFO62"/>
      <c r="AFP62"/>
      <c r="AFQ62"/>
      <c r="AFR62"/>
      <c r="AFS62"/>
      <c r="AFT62"/>
      <c r="AFU62"/>
      <c r="AFV62"/>
      <c r="AFW62"/>
      <c r="AFX62"/>
      <c r="AFY62"/>
      <c r="AFZ62"/>
      <c r="AGA62"/>
      <c r="AGB62"/>
      <c r="AGC62"/>
      <c r="AGD62"/>
      <c r="AGE62"/>
      <c r="AGF62"/>
      <c r="AGG62"/>
      <c r="AGH62"/>
      <c r="AGI62"/>
      <c r="AGJ62"/>
      <c r="AGK62"/>
      <c r="AGL62"/>
      <c r="AGM62"/>
      <c r="AGN62"/>
      <c r="AGO62"/>
      <c r="AGP62"/>
      <c r="AGQ62"/>
      <c r="AGR62"/>
      <c r="AGS62"/>
      <c r="AGT62"/>
      <c r="AGU62"/>
      <c r="AGV62"/>
      <c r="AGW62"/>
      <c r="AGX62"/>
      <c r="AGY62"/>
      <c r="AGZ62"/>
      <c r="AHA62"/>
      <c r="AHB62"/>
      <c r="AHC62"/>
      <c r="AHD62"/>
      <c r="AHE62"/>
      <c r="AHF62"/>
      <c r="AHG62"/>
      <c r="AHH62"/>
      <c r="AHI62"/>
      <c r="AHJ62"/>
      <c r="AHK62"/>
      <c r="AHL62"/>
      <c r="AHM62"/>
      <c r="AHN62"/>
      <c r="AHO62"/>
      <c r="AHP62"/>
      <c r="AHQ62"/>
      <c r="AHR62"/>
      <c r="AHS62"/>
      <c r="AHT62"/>
      <c r="AHU62"/>
      <c r="AHV62"/>
      <c r="AHW62"/>
      <c r="AHX62"/>
      <c r="AHY62"/>
      <c r="AHZ62"/>
      <c r="AIA62"/>
      <c r="AIB62"/>
      <c r="AIC62"/>
      <c r="AID62"/>
      <c r="AIE62"/>
      <c r="AIF62"/>
      <c r="AIG62"/>
      <c r="AIH62"/>
      <c r="AII62"/>
      <c r="AIJ62"/>
      <c r="AIK62"/>
      <c r="AIL62"/>
      <c r="AIM62"/>
      <c r="AIN62"/>
      <c r="AIO62"/>
      <c r="AIP62"/>
      <c r="AIQ62"/>
      <c r="AIR62"/>
      <c r="AIS62"/>
      <c r="AIT62"/>
      <c r="AIU62"/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  <c r="ALM62"/>
      <c r="ALN62"/>
      <c r="ALO62"/>
      <c r="ALP62"/>
      <c r="ALQ62"/>
      <c r="ALR62"/>
      <c r="ALS62"/>
      <c r="ALT62"/>
      <c r="ALU62"/>
      <c r="ALV62"/>
      <c r="ALW62"/>
      <c r="ALX62"/>
      <c r="ALY62"/>
      <c r="ALZ62"/>
      <c r="AMA62"/>
      <c r="AMB62"/>
      <c r="AMC62"/>
      <c r="AMD62"/>
      <c r="AME62"/>
      <c r="AMF62"/>
      <c r="AMG62"/>
      <c r="AMH62"/>
      <c r="AMI62"/>
      <c r="AMJ62"/>
    </row>
    <row r="63" spans="1:1024" x14ac:dyDescent="0.2">
      <c r="A63" s="94" t="s">
        <v>105</v>
      </c>
      <c r="B63" s="103">
        <v>2025</v>
      </c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104"/>
      <c r="V63" s="104"/>
      <c r="W63" s="104"/>
      <c r="X63" s="104"/>
      <c r="Y63" s="104"/>
      <c r="Z63" s="98">
        <f t="shared" si="2"/>
        <v>0</v>
      </c>
      <c r="AA63" s="98">
        <f t="shared" si="3"/>
        <v>0</v>
      </c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  <c r="MC63"/>
      <c r="MD63"/>
      <c r="ME63"/>
      <c r="MF63"/>
      <c r="MG63"/>
      <c r="MH63"/>
      <c r="MI63"/>
      <c r="MJ63"/>
      <c r="MK63"/>
      <c r="ML63"/>
      <c r="MM63"/>
      <c r="MN63"/>
      <c r="MO63"/>
      <c r="MP63"/>
      <c r="MQ63"/>
      <c r="MR63"/>
      <c r="MS63"/>
      <c r="MT63"/>
      <c r="MU63"/>
      <c r="MV63"/>
      <c r="MW63"/>
      <c r="MX63"/>
      <c r="MY63"/>
      <c r="MZ63"/>
      <c r="NA63"/>
      <c r="NB63"/>
      <c r="NC63"/>
      <c r="ND63"/>
      <c r="NE63"/>
      <c r="NF63"/>
      <c r="NG63"/>
      <c r="NH63"/>
      <c r="NI63"/>
      <c r="NJ63"/>
      <c r="NK63"/>
      <c r="NL63"/>
      <c r="NM63"/>
      <c r="NN63"/>
      <c r="NO63"/>
      <c r="NP63"/>
      <c r="NQ63"/>
      <c r="NR63"/>
      <c r="NS63"/>
      <c r="NT63"/>
      <c r="NU63"/>
      <c r="NV63"/>
      <c r="NW63"/>
      <c r="NX63"/>
      <c r="NY63"/>
      <c r="NZ63"/>
      <c r="OA63"/>
      <c r="OB63"/>
      <c r="OC63"/>
      <c r="OD63"/>
      <c r="OE63"/>
      <c r="OF63"/>
      <c r="OG63"/>
      <c r="OH63"/>
      <c r="OI63"/>
      <c r="OJ63"/>
      <c r="OK63"/>
      <c r="OL63"/>
      <c r="OM63"/>
      <c r="ON63"/>
      <c r="OO63"/>
      <c r="OP63"/>
      <c r="OQ63"/>
      <c r="OR63"/>
      <c r="OS63"/>
      <c r="OT63"/>
      <c r="OU63"/>
      <c r="OV63"/>
      <c r="OW63"/>
      <c r="OX63"/>
      <c r="OY63"/>
      <c r="OZ63"/>
      <c r="PA63"/>
      <c r="PB63"/>
      <c r="PC63"/>
      <c r="PD63"/>
      <c r="PE63"/>
      <c r="PF63"/>
      <c r="PG63"/>
      <c r="PH63"/>
      <c r="PI63"/>
      <c r="PJ63"/>
      <c r="PK63"/>
      <c r="PL63"/>
      <c r="PM63"/>
      <c r="PN63"/>
      <c r="PO63"/>
      <c r="PP63"/>
      <c r="PQ63"/>
      <c r="PR63"/>
      <c r="PS63"/>
      <c r="PT63"/>
      <c r="PU63"/>
      <c r="PV63"/>
      <c r="PW63"/>
      <c r="PX63"/>
      <c r="PY63"/>
      <c r="PZ63"/>
      <c r="QA63"/>
      <c r="QB63"/>
      <c r="QC63"/>
      <c r="QD63"/>
      <c r="QE63"/>
      <c r="QF63"/>
      <c r="QG63"/>
      <c r="QH63"/>
      <c r="QI63"/>
      <c r="QJ63"/>
      <c r="QK63"/>
      <c r="QL63"/>
      <c r="QM63"/>
      <c r="QN63"/>
      <c r="QO63"/>
      <c r="QP63"/>
      <c r="QQ63"/>
      <c r="QR63"/>
      <c r="QS63"/>
      <c r="QT63"/>
      <c r="QU63"/>
      <c r="QV63"/>
      <c r="QW63"/>
      <c r="QX63"/>
      <c r="QY63"/>
      <c r="QZ63"/>
      <c r="RA63"/>
      <c r="RB63"/>
      <c r="RC63"/>
      <c r="RD63"/>
      <c r="RE63"/>
      <c r="RF63"/>
      <c r="RG63"/>
      <c r="RH63"/>
      <c r="RI63"/>
      <c r="RJ63"/>
      <c r="RK63"/>
      <c r="RL63"/>
      <c r="RM63"/>
      <c r="RN63"/>
      <c r="RO63"/>
      <c r="RP63"/>
      <c r="RQ63"/>
      <c r="RR63"/>
      <c r="RS63"/>
      <c r="RT63"/>
      <c r="RU63"/>
      <c r="RV63"/>
      <c r="RW63"/>
      <c r="RX63"/>
      <c r="RY63"/>
      <c r="RZ63"/>
      <c r="SA63"/>
      <c r="SB63"/>
      <c r="SC63"/>
      <c r="SD63"/>
      <c r="SE63"/>
      <c r="SF63"/>
      <c r="SG63"/>
      <c r="SH63"/>
      <c r="SI63"/>
      <c r="SJ63"/>
      <c r="SK63"/>
      <c r="SL63"/>
      <c r="SM63"/>
      <c r="SN63"/>
      <c r="SO63"/>
      <c r="SP63"/>
      <c r="SQ63"/>
      <c r="SR63"/>
      <c r="SS63"/>
      <c r="ST63"/>
      <c r="SU63"/>
      <c r="SV63"/>
      <c r="SW63"/>
      <c r="SX63"/>
      <c r="SY63"/>
      <c r="SZ63"/>
      <c r="TA63"/>
      <c r="TB63"/>
      <c r="TC63"/>
      <c r="TD63"/>
      <c r="TE63"/>
      <c r="TF63"/>
      <c r="TG63"/>
      <c r="TH63"/>
      <c r="TI63"/>
      <c r="TJ63"/>
      <c r="TK63"/>
      <c r="TL63"/>
      <c r="TM63"/>
      <c r="TN63"/>
      <c r="TO63"/>
      <c r="TP63"/>
      <c r="TQ63"/>
      <c r="TR63"/>
      <c r="TS63"/>
      <c r="TT63"/>
      <c r="TU63"/>
      <c r="TV63"/>
      <c r="TW63"/>
      <c r="TX63"/>
      <c r="TY63"/>
      <c r="TZ63"/>
      <c r="UA63"/>
      <c r="UB63"/>
      <c r="UC63"/>
      <c r="UD63"/>
      <c r="UE63"/>
      <c r="UF63"/>
      <c r="UG63"/>
      <c r="UH63"/>
      <c r="UI63"/>
      <c r="UJ63"/>
      <c r="UK63"/>
      <c r="UL63"/>
      <c r="UM63"/>
      <c r="UN63"/>
      <c r="UO63"/>
      <c r="UP63"/>
      <c r="UQ63"/>
      <c r="UR63"/>
      <c r="US63"/>
      <c r="UT63"/>
      <c r="UU63"/>
      <c r="UV63"/>
      <c r="UW63"/>
      <c r="UX63"/>
      <c r="UY63"/>
      <c r="UZ63"/>
      <c r="VA63"/>
      <c r="VB63"/>
      <c r="VC63"/>
      <c r="VD63"/>
      <c r="VE63"/>
      <c r="VF63"/>
      <c r="VG63"/>
      <c r="VH63"/>
      <c r="VI63"/>
      <c r="VJ63"/>
      <c r="VK63"/>
      <c r="VL63"/>
      <c r="VM63"/>
      <c r="VN63"/>
      <c r="VO63"/>
      <c r="VP63"/>
      <c r="VQ63"/>
      <c r="VR63"/>
      <c r="VS63"/>
      <c r="VT63"/>
      <c r="VU63"/>
      <c r="VV63"/>
      <c r="VW63"/>
      <c r="VX63"/>
      <c r="VY63"/>
      <c r="VZ63"/>
      <c r="WA63"/>
      <c r="WB63"/>
      <c r="WC63"/>
      <c r="WD63"/>
      <c r="WE63"/>
      <c r="WF63"/>
      <c r="WG63"/>
      <c r="WH63"/>
      <c r="WI63"/>
      <c r="WJ63"/>
      <c r="WK63"/>
      <c r="WL63"/>
      <c r="WM63"/>
      <c r="WN63"/>
      <c r="WO63"/>
      <c r="WP63"/>
      <c r="WQ63"/>
      <c r="WR63"/>
      <c r="WS63"/>
      <c r="WT63"/>
      <c r="WU63"/>
      <c r="WV63"/>
      <c r="WW63"/>
      <c r="WX63"/>
      <c r="WY63"/>
      <c r="WZ63"/>
      <c r="XA63"/>
      <c r="XB63"/>
      <c r="XC63"/>
      <c r="XD63"/>
      <c r="XE63"/>
      <c r="XF63"/>
      <c r="XG63"/>
      <c r="XH63"/>
      <c r="XI63"/>
      <c r="XJ63"/>
      <c r="XK63"/>
      <c r="XL63"/>
      <c r="XM63"/>
      <c r="XN63"/>
      <c r="XO63"/>
      <c r="XP63"/>
      <c r="XQ63"/>
      <c r="XR63"/>
      <c r="XS63"/>
      <c r="XT63"/>
      <c r="XU63"/>
      <c r="XV63"/>
      <c r="XW63"/>
      <c r="XX63"/>
      <c r="XY63"/>
      <c r="XZ63"/>
      <c r="YA63"/>
      <c r="YB63"/>
      <c r="YC63"/>
      <c r="YD63"/>
      <c r="YE63"/>
      <c r="YF63"/>
      <c r="YG63"/>
      <c r="YH63"/>
      <c r="YI63"/>
      <c r="YJ63"/>
      <c r="YK63"/>
      <c r="YL63"/>
      <c r="YM63"/>
      <c r="YN63"/>
      <c r="YO63"/>
      <c r="YP63"/>
      <c r="YQ63"/>
      <c r="YR63"/>
      <c r="YS63"/>
      <c r="YT63"/>
      <c r="YU63"/>
      <c r="YV63"/>
      <c r="YW63"/>
      <c r="YX63"/>
      <c r="YY63"/>
      <c r="YZ63"/>
      <c r="ZA63"/>
      <c r="ZB63"/>
      <c r="ZC63"/>
      <c r="ZD63"/>
      <c r="ZE63"/>
      <c r="ZF63"/>
      <c r="ZG63"/>
      <c r="ZH63"/>
      <c r="ZI63"/>
      <c r="ZJ63"/>
      <c r="ZK63"/>
      <c r="ZL63"/>
      <c r="ZM63"/>
      <c r="ZN63"/>
      <c r="ZO63"/>
      <c r="ZP63"/>
      <c r="ZQ63"/>
      <c r="ZR63"/>
      <c r="ZS63"/>
      <c r="ZT63"/>
      <c r="ZU63"/>
      <c r="ZV63"/>
      <c r="ZW63"/>
      <c r="ZX63"/>
      <c r="ZY63"/>
      <c r="ZZ63"/>
      <c r="AAA63"/>
      <c r="AAB63"/>
      <c r="AAC63"/>
      <c r="AAD63"/>
      <c r="AAE63"/>
      <c r="AAF63"/>
      <c r="AAG63"/>
      <c r="AAH63"/>
      <c r="AAI63"/>
      <c r="AAJ63"/>
      <c r="AAK63"/>
      <c r="AAL63"/>
      <c r="AAM63"/>
      <c r="AAN63"/>
      <c r="AAO63"/>
      <c r="AAP63"/>
      <c r="AAQ63"/>
      <c r="AAR63"/>
      <c r="AAS63"/>
      <c r="AAT63"/>
      <c r="AAU63"/>
      <c r="AAV63"/>
      <c r="AAW63"/>
      <c r="AAX63"/>
      <c r="AAY63"/>
      <c r="AAZ63"/>
      <c r="ABA63"/>
      <c r="ABB63"/>
      <c r="ABC63"/>
      <c r="ABD63"/>
      <c r="ABE63"/>
      <c r="ABF63"/>
      <c r="ABG63"/>
      <c r="ABH63"/>
      <c r="ABI63"/>
      <c r="ABJ63"/>
      <c r="ABK63"/>
      <c r="ABL63"/>
      <c r="ABM63"/>
      <c r="ABN63"/>
      <c r="ABO63"/>
      <c r="ABP63"/>
      <c r="ABQ63"/>
      <c r="ABR63"/>
      <c r="ABS63"/>
      <c r="ABT63"/>
      <c r="ABU63"/>
      <c r="ABV63"/>
      <c r="ABW63"/>
      <c r="ABX63"/>
      <c r="ABY63"/>
      <c r="ABZ63"/>
      <c r="ACA63"/>
      <c r="ACB63"/>
      <c r="ACC63"/>
      <c r="ACD63"/>
      <c r="ACE63"/>
      <c r="ACF63"/>
      <c r="ACG63"/>
      <c r="ACH63"/>
      <c r="ACI63"/>
      <c r="ACJ63"/>
      <c r="ACK63"/>
      <c r="ACL63"/>
      <c r="ACM63"/>
      <c r="ACN63"/>
      <c r="ACO63"/>
      <c r="ACP63"/>
      <c r="ACQ63"/>
      <c r="ACR63"/>
      <c r="ACS63"/>
      <c r="ACT63"/>
      <c r="ACU63"/>
      <c r="ACV63"/>
      <c r="ACW63"/>
      <c r="ACX63"/>
      <c r="ACY63"/>
      <c r="ACZ63"/>
      <c r="ADA63"/>
      <c r="ADB63"/>
      <c r="ADC63"/>
      <c r="ADD63"/>
      <c r="ADE63"/>
      <c r="ADF63"/>
      <c r="ADG63"/>
      <c r="ADH63"/>
      <c r="ADI63"/>
      <c r="ADJ63"/>
      <c r="ADK63"/>
      <c r="ADL63"/>
      <c r="ADM63"/>
      <c r="ADN63"/>
      <c r="ADO63"/>
      <c r="ADP63"/>
      <c r="ADQ63"/>
      <c r="ADR63"/>
      <c r="ADS63"/>
      <c r="ADT63"/>
      <c r="ADU63"/>
      <c r="ADV63"/>
      <c r="ADW63"/>
      <c r="ADX63"/>
      <c r="ADY63"/>
      <c r="ADZ63"/>
      <c r="AEA63"/>
      <c r="AEB63"/>
      <c r="AEC63"/>
      <c r="AED63"/>
      <c r="AEE63"/>
      <c r="AEF63"/>
      <c r="AEG63"/>
      <c r="AEH63"/>
      <c r="AEI63"/>
      <c r="AEJ63"/>
      <c r="AEK63"/>
      <c r="AEL63"/>
      <c r="AEM63"/>
      <c r="AEN63"/>
      <c r="AEO63"/>
      <c r="AEP63"/>
      <c r="AEQ63"/>
      <c r="AER63"/>
      <c r="AES63"/>
      <c r="AET63"/>
      <c r="AEU63"/>
      <c r="AEV63"/>
      <c r="AEW63"/>
      <c r="AEX63"/>
      <c r="AEY63"/>
      <c r="AEZ63"/>
      <c r="AFA63"/>
      <c r="AFB63"/>
      <c r="AFC63"/>
      <c r="AFD63"/>
      <c r="AFE63"/>
      <c r="AFF63"/>
      <c r="AFG63"/>
      <c r="AFH63"/>
      <c r="AFI63"/>
      <c r="AFJ63"/>
      <c r="AFK63"/>
      <c r="AFL63"/>
      <c r="AFM63"/>
      <c r="AFN63"/>
      <c r="AFO63"/>
      <c r="AFP63"/>
      <c r="AFQ63"/>
      <c r="AFR63"/>
      <c r="AFS63"/>
      <c r="AFT63"/>
      <c r="AFU63"/>
      <c r="AFV63"/>
      <c r="AFW63"/>
      <c r="AFX63"/>
      <c r="AFY63"/>
      <c r="AFZ63"/>
      <c r="AGA63"/>
      <c r="AGB63"/>
      <c r="AGC63"/>
      <c r="AGD63"/>
      <c r="AGE63"/>
      <c r="AGF63"/>
      <c r="AGG63"/>
      <c r="AGH63"/>
      <c r="AGI63"/>
      <c r="AGJ63"/>
      <c r="AGK63"/>
      <c r="AGL63"/>
      <c r="AGM63"/>
      <c r="AGN63"/>
      <c r="AGO63"/>
      <c r="AGP63"/>
      <c r="AGQ63"/>
      <c r="AGR63"/>
      <c r="AGS63"/>
      <c r="AGT63"/>
      <c r="AGU63"/>
      <c r="AGV63"/>
      <c r="AGW63"/>
      <c r="AGX63"/>
      <c r="AGY63"/>
      <c r="AGZ63"/>
      <c r="AHA63"/>
      <c r="AHB63"/>
      <c r="AHC63"/>
      <c r="AHD63"/>
      <c r="AHE63"/>
      <c r="AHF63"/>
      <c r="AHG63"/>
      <c r="AHH63"/>
      <c r="AHI63"/>
      <c r="AHJ63"/>
      <c r="AHK63"/>
      <c r="AHL63"/>
      <c r="AHM63"/>
      <c r="AHN63"/>
      <c r="AHO63"/>
      <c r="AHP63"/>
      <c r="AHQ63"/>
      <c r="AHR63"/>
      <c r="AHS63"/>
      <c r="AHT63"/>
      <c r="AHU63"/>
      <c r="AHV63"/>
      <c r="AHW63"/>
      <c r="AHX63"/>
      <c r="AHY63"/>
      <c r="AHZ63"/>
      <c r="AIA63"/>
      <c r="AIB63"/>
      <c r="AIC63"/>
      <c r="AID63"/>
      <c r="AIE63"/>
      <c r="AIF63"/>
      <c r="AIG63"/>
      <c r="AIH63"/>
      <c r="AII63"/>
      <c r="AIJ63"/>
      <c r="AIK63"/>
      <c r="AIL63"/>
      <c r="AIM63"/>
      <c r="AIN63"/>
      <c r="AIO63"/>
      <c r="AIP63"/>
      <c r="AIQ63"/>
      <c r="AIR63"/>
      <c r="AIS63"/>
      <c r="AIT63"/>
      <c r="AIU63"/>
      <c r="AIV63"/>
      <c r="AIW63"/>
      <c r="AIX63"/>
      <c r="AIY63"/>
      <c r="AIZ63"/>
      <c r="AJA63"/>
      <c r="AJB63"/>
      <c r="AJC63"/>
      <c r="AJD63"/>
      <c r="AJE63"/>
      <c r="AJF63"/>
      <c r="AJG63"/>
      <c r="AJH63"/>
      <c r="AJI63"/>
      <c r="AJJ63"/>
      <c r="AJK63"/>
      <c r="AJL63"/>
      <c r="AJM63"/>
      <c r="AJN63"/>
      <c r="AJO63"/>
      <c r="AJP63"/>
      <c r="AJQ63"/>
      <c r="AJR63"/>
      <c r="AJS63"/>
      <c r="AJT63"/>
      <c r="AJU63"/>
      <c r="AJV63"/>
      <c r="AJW63"/>
      <c r="AJX63"/>
      <c r="AJY63"/>
      <c r="AJZ63"/>
      <c r="AKA63"/>
      <c r="AKB63"/>
      <c r="AKC63"/>
      <c r="AKD63"/>
      <c r="AKE63"/>
      <c r="AKF63"/>
      <c r="AKG63"/>
      <c r="AKH63"/>
      <c r="AKI63"/>
      <c r="AKJ63"/>
      <c r="AKK63"/>
      <c r="AKL63"/>
      <c r="AKM63"/>
      <c r="AKN63"/>
      <c r="AKO63"/>
      <c r="AKP63"/>
      <c r="AKQ63"/>
      <c r="AKR63"/>
      <c r="AKS63"/>
      <c r="AKT63"/>
      <c r="AKU63"/>
      <c r="AKV63"/>
      <c r="AKW63"/>
      <c r="AKX63"/>
      <c r="AKY63"/>
      <c r="AKZ63"/>
      <c r="ALA63"/>
      <c r="ALB63"/>
      <c r="ALC63"/>
      <c r="ALD63"/>
      <c r="ALE63"/>
      <c r="ALF63"/>
      <c r="ALG63"/>
      <c r="ALH63"/>
      <c r="ALI63"/>
      <c r="ALJ63"/>
      <c r="ALK63"/>
      <c r="ALL63"/>
      <c r="ALM63"/>
      <c r="ALN63"/>
      <c r="ALO63"/>
      <c r="ALP63"/>
      <c r="ALQ63"/>
      <c r="ALR63"/>
      <c r="ALS63"/>
      <c r="ALT63"/>
      <c r="ALU63"/>
      <c r="ALV63"/>
      <c r="ALW63"/>
      <c r="ALX63"/>
      <c r="ALY63"/>
      <c r="ALZ63"/>
      <c r="AMA63"/>
      <c r="AMB63"/>
      <c r="AMC63"/>
      <c r="AMD63"/>
      <c r="AME63"/>
      <c r="AMF63"/>
      <c r="AMG63"/>
      <c r="AMH63"/>
      <c r="AMI63"/>
      <c r="AMJ63"/>
    </row>
    <row r="64" spans="1:1024" x14ac:dyDescent="0.2">
      <c r="A64"/>
      <c r="B64" s="105"/>
      <c r="C64" s="105"/>
      <c r="D64" s="105"/>
      <c r="E64" s="105"/>
      <c r="F64" s="105"/>
      <c r="G64" s="105"/>
      <c r="H64" s="105"/>
      <c r="I64" s="105"/>
      <c r="J64" s="105"/>
      <c r="K64" s="105"/>
      <c r="L64" s="105"/>
      <c r="M64" s="105"/>
      <c r="N64" s="105"/>
      <c r="O64" s="105"/>
      <c r="P64" s="105"/>
      <c r="Q64" s="105"/>
      <c r="R64" s="105"/>
      <c r="S64" s="105"/>
      <c r="T64" s="105"/>
      <c r="U64" s="105"/>
      <c r="V64" s="105"/>
      <c r="W64" s="105"/>
      <c r="X64" s="105"/>
      <c r="Y64" s="105"/>
      <c r="Z64" s="105"/>
      <c r="AA64" s="105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  <c r="JD64"/>
      <c r="JE64"/>
      <c r="JF64"/>
      <c r="JG64"/>
      <c r="JH64"/>
      <c r="JI64"/>
      <c r="JJ64"/>
      <c r="JK64"/>
      <c r="JL64"/>
      <c r="JM64"/>
      <c r="JN64"/>
      <c r="JO64"/>
      <c r="JP64"/>
      <c r="JQ64"/>
      <c r="JR64"/>
      <c r="JS64"/>
      <c r="JT64"/>
      <c r="JU64"/>
      <c r="JV64"/>
      <c r="JW64"/>
      <c r="JX64"/>
      <c r="JY64"/>
      <c r="JZ64"/>
      <c r="KA64"/>
      <c r="KB64"/>
      <c r="KC64"/>
      <c r="KD64"/>
      <c r="KE64"/>
      <c r="KF64"/>
      <c r="KG64"/>
      <c r="KH64"/>
      <c r="KI64"/>
      <c r="KJ64"/>
      <c r="KK64"/>
      <c r="KL64"/>
      <c r="KM64"/>
      <c r="KN64"/>
      <c r="KO64"/>
      <c r="KP64"/>
      <c r="KQ64"/>
      <c r="KR64"/>
      <c r="KS64"/>
      <c r="KT64"/>
      <c r="KU64"/>
      <c r="KV64"/>
      <c r="KW64"/>
      <c r="KX64"/>
      <c r="KY64"/>
      <c r="KZ64"/>
      <c r="LA64"/>
      <c r="LB64"/>
      <c r="LC64"/>
      <c r="LD64"/>
      <c r="LE64"/>
      <c r="LF64"/>
      <c r="LG64"/>
      <c r="LH64"/>
      <c r="LI64"/>
      <c r="LJ64"/>
      <c r="LK64"/>
      <c r="LL64"/>
      <c r="LM64"/>
      <c r="LN64"/>
      <c r="LO64"/>
      <c r="LP64"/>
      <c r="LQ64"/>
      <c r="LR64"/>
      <c r="LS64"/>
      <c r="LT64"/>
      <c r="LU64"/>
      <c r="LV64"/>
      <c r="LW64"/>
      <c r="LX64"/>
      <c r="LY64"/>
      <c r="LZ64"/>
      <c r="MA64"/>
      <c r="MB64"/>
      <c r="MC64"/>
      <c r="MD64"/>
      <c r="ME64"/>
      <c r="MF64"/>
      <c r="MG64"/>
      <c r="MH64"/>
      <c r="MI64"/>
      <c r="MJ64"/>
      <c r="MK64"/>
      <c r="ML64"/>
      <c r="MM64"/>
      <c r="MN64"/>
      <c r="MO64"/>
      <c r="MP64"/>
      <c r="MQ64"/>
      <c r="MR64"/>
      <c r="MS64"/>
      <c r="MT64"/>
      <c r="MU64"/>
      <c r="MV64"/>
      <c r="MW64"/>
      <c r="MX64"/>
      <c r="MY64"/>
      <c r="MZ64"/>
      <c r="NA64"/>
      <c r="NB64"/>
      <c r="NC64"/>
      <c r="ND64"/>
      <c r="NE64"/>
      <c r="NF64"/>
      <c r="NG64"/>
      <c r="NH64"/>
      <c r="NI64"/>
      <c r="NJ64"/>
      <c r="NK64"/>
      <c r="NL64"/>
      <c r="NM64"/>
      <c r="NN64"/>
      <c r="NO64"/>
      <c r="NP64"/>
      <c r="NQ64"/>
      <c r="NR64"/>
      <c r="NS64"/>
      <c r="NT64"/>
      <c r="NU64"/>
      <c r="NV64"/>
      <c r="NW64"/>
      <c r="NX64"/>
      <c r="NY64"/>
      <c r="NZ64"/>
      <c r="OA64"/>
      <c r="OB64"/>
      <c r="OC64"/>
      <c r="OD64"/>
      <c r="OE64"/>
      <c r="OF64"/>
      <c r="OG64"/>
      <c r="OH64"/>
      <c r="OI64"/>
      <c r="OJ64"/>
      <c r="OK64"/>
      <c r="OL64"/>
      <c r="OM64"/>
      <c r="ON64"/>
      <c r="OO64"/>
      <c r="OP64"/>
      <c r="OQ64"/>
      <c r="OR64"/>
      <c r="OS64"/>
      <c r="OT64"/>
      <c r="OU64"/>
      <c r="OV64"/>
      <c r="OW64"/>
      <c r="OX64"/>
      <c r="OY64"/>
      <c r="OZ64"/>
      <c r="PA64"/>
      <c r="PB64"/>
      <c r="PC64"/>
      <c r="PD64"/>
      <c r="PE64"/>
      <c r="PF64"/>
      <c r="PG64"/>
      <c r="PH64"/>
      <c r="PI64"/>
      <c r="PJ64"/>
      <c r="PK64"/>
      <c r="PL64"/>
      <c r="PM64"/>
      <c r="PN64"/>
      <c r="PO64"/>
      <c r="PP64"/>
      <c r="PQ64"/>
      <c r="PR64"/>
      <c r="PS64"/>
      <c r="PT64"/>
      <c r="PU64"/>
      <c r="PV64"/>
      <c r="PW64"/>
      <c r="PX64"/>
      <c r="PY64"/>
      <c r="PZ64"/>
      <c r="QA64"/>
      <c r="QB64"/>
      <c r="QC64"/>
      <c r="QD64"/>
      <c r="QE64"/>
      <c r="QF64"/>
      <c r="QG64"/>
      <c r="QH64"/>
      <c r="QI64"/>
      <c r="QJ64"/>
      <c r="QK64"/>
      <c r="QL64"/>
      <c r="QM64"/>
      <c r="QN64"/>
      <c r="QO64"/>
      <c r="QP64"/>
      <c r="QQ64"/>
      <c r="QR64"/>
      <c r="QS64"/>
      <c r="QT64"/>
      <c r="QU64"/>
      <c r="QV64"/>
      <c r="QW64"/>
      <c r="QX64"/>
      <c r="QY64"/>
      <c r="QZ64"/>
      <c r="RA64"/>
      <c r="RB64"/>
      <c r="RC64"/>
      <c r="RD64"/>
      <c r="RE64"/>
      <c r="RF64"/>
      <c r="RG64"/>
      <c r="RH64"/>
      <c r="RI64"/>
      <c r="RJ64"/>
      <c r="RK64"/>
      <c r="RL64"/>
      <c r="RM64"/>
      <c r="RN64"/>
      <c r="RO64"/>
      <c r="RP64"/>
      <c r="RQ64"/>
      <c r="RR64"/>
      <c r="RS64"/>
      <c r="RT64"/>
      <c r="RU64"/>
      <c r="RV64"/>
      <c r="RW64"/>
      <c r="RX64"/>
      <c r="RY64"/>
      <c r="RZ64"/>
      <c r="SA64"/>
      <c r="SB64"/>
      <c r="SC64"/>
      <c r="SD64"/>
      <c r="SE64"/>
      <c r="SF64"/>
      <c r="SG64"/>
      <c r="SH64"/>
      <c r="SI64"/>
      <c r="SJ64"/>
      <c r="SK64"/>
      <c r="SL64"/>
      <c r="SM64"/>
      <c r="SN64"/>
      <c r="SO64"/>
      <c r="SP64"/>
      <c r="SQ64"/>
      <c r="SR64"/>
      <c r="SS64"/>
      <c r="ST64"/>
      <c r="SU64"/>
      <c r="SV64"/>
      <c r="SW64"/>
      <c r="SX64"/>
      <c r="SY64"/>
      <c r="SZ64"/>
      <c r="TA64"/>
      <c r="TB64"/>
      <c r="TC64"/>
      <c r="TD64"/>
      <c r="TE64"/>
      <c r="TF64"/>
      <c r="TG64"/>
      <c r="TH64"/>
      <c r="TI64"/>
      <c r="TJ64"/>
      <c r="TK64"/>
      <c r="TL64"/>
      <c r="TM64"/>
      <c r="TN64"/>
      <c r="TO64"/>
      <c r="TP64"/>
      <c r="TQ64"/>
      <c r="TR64"/>
      <c r="TS64"/>
      <c r="TT64"/>
      <c r="TU64"/>
      <c r="TV64"/>
      <c r="TW64"/>
      <c r="TX64"/>
      <c r="TY64"/>
      <c r="TZ64"/>
      <c r="UA64"/>
      <c r="UB64"/>
      <c r="UC64"/>
      <c r="UD64"/>
      <c r="UE64"/>
      <c r="UF64"/>
      <c r="UG64"/>
      <c r="UH64"/>
      <c r="UI64"/>
      <c r="UJ64"/>
      <c r="UK64"/>
      <c r="UL64"/>
      <c r="UM64"/>
      <c r="UN64"/>
      <c r="UO64"/>
      <c r="UP64"/>
      <c r="UQ64"/>
      <c r="UR64"/>
      <c r="US64"/>
      <c r="UT64"/>
      <c r="UU64"/>
      <c r="UV64"/>
      <c r="UW64"/>
      <c r="UX64"/>
      <c r="UY64"/>
      <c r="UZ64"/>
      <c r="VA64"/>
      <c r="VB64"/>
      <c r="VC64"/>
      <c r="VD64"/>
      <c r="VE64"/>
      <c r="VF64"/>
      <c r="VG64"/>
      <c r="VH64"/>
      <c r="VI64"/>
      <c r="VJ64"/>
      <c r="VK64"/>
      <c r="VL64"/>
      <c r="VM64"/>
      <c r="VN64"/>
      <c r="VO64"/>
      <c r="VP64"/>
      <c r="VQ64"/>
      <c r="VR64"/>
      <c r="VS64"/>
      <c r="VT64"/>
      <c r="VU64"/>
      <c r="VV64"/>
      <c r="VW64"/>
      <c r="VX64"/>
      <c r="VY64"/>
      <c r="VZ64"/>
      <c r="WA64"/>
      <c r="WB64"/>
      <c r="WC64"/>
      <c r="WD64"/>
      <c r="WE64"/>
      <c r="WF64"/>
      <c r="WG64"/>
      <c r="WH64"/>
      <c r="WI64"/>
      <c r="WJ64"/>
      <c r="WK64"/>
      <c r="WL64"/>
      <c r="WM64"/>
      <c r="WN64"/>
      <c r="WO64"/>
      <c r="WP64"/>
      <c r="WQ64"/>
      <c r="WR64"/>
      <c r="WS64"/>
      <c r="WT64"/>
      <c r="WU64"/>
      <c r="WV64"/>
      <c r="WW64"/>
      <c r="WX64"/>
      <c r="WY64"/>
      <c r="WZ64"/>
      <c r="XA64"/>
      <c r="XB64"/>
      <c r="XC64"/>
      <c r="XD64"/>
      <c r="XE64"/>
      <c r="XF64"/>
      <c r="XG64"/>
      <c r="XH64"/>
      <c r="XI64"/>
      <c r="XJ64"/>
      <c r="XK64"/>
      <c r="XL64"/>
      <c r="XM64"/>
      <c r="XN64"/>
      <c r="XO64"/>
      <c r="XP64"/>
      <c r="XQ64"/>
      <c r="XR64"/>
      <c r="XS64"/>
      <c r="XT64"/>
      <c r="XU64"/>
      <c r="XV64"/>
      <c r="XW64"/>
      <c r="XX64"/>
      <c r="XY64"/>
      <c r="XZ64"/>
      <c r="YA64"/>
      <c r="YB64"/>
      <c r="YC64"/>
      <c r="YD64"/>
      <c r="YE64"/>
      <c r="YF64"/>
      <c r="YG64"/>
      <c r="YH64"/>
      <c r="YI64"/>
      <c r="YJ64"/>
      <c r="YK64"/>
      <c r="YL64"/>
      <c r="YM64"/>
      <c r="YN64"/>
      <c r="YO64"/>
      <c r="YP64"/>
      <c r="YQ64"/>
      <c r="YR64"/>
      <c r="YS64"/>
      <c r="YT64"/>
      <c r="YU64"/>
      <c r="YV64"/>
      <c r="YW64"/>
      <c r="YX64"/>
      <c r="YY64"/>
      <c r="YZ64"/>
      <c r="ZA64"/>
      <c r="ZB64"/>
      <c r="ZC64"/>
      <c r="ZD64"/>
      <c r="ZE64"/>
      <c r="ZF64"/>
      <c r="ZG64"/>
      <c r="ZH64"/>
      <c r="ZI64"/>
      <c r="ZJ64"/>
      <c r="ZK64"/>
      <c r="ZL64"/>
      <c r="ZM64"/>
      <c r="ZN64"/>
      <c r="ZO64"/>
      <c r="ZP64"/>
      <c r="ZQ64"/>
      <c r="ZR64"/>
      <c r="ZS64"/>
      <c r="ZT64"/>
      <c r="ZU64"/>
      <c r="ZV64"/>
      <c r="ZW64"/>
      <c r="ZX64"/>
      <c r="ZY64"/>
      <c r="ZZ64"/>
      <c r="AAA64"/>
      <c r="AAB64"/>
      <c r="AAC64"/>
      <c r="AAD64"/>
      <c r="AAE64"/>
      <c r="AAF64"/>
      <c r="AAG64"/>
      <c r="AAH64"/>
      <c r="AAI64"/>
      <c r="AAJ64"/>
      <c r="AAK64"/>
      <c r="AAL64"/>
      <c r="AAM64"/>
      <c r="AAN64"/>
      <c r="AAO64"/>
      <c r="AAP64"/>
      <c r="AAQ64"/>
      <c r="AAR64"/>
      <c r="AAS64"/>
      <c r="AAT64"/>
      <c r="AAU64"/>
      <c r="AAV64"/>
      <c r="AAW64"/>
      <c r="AAX64"/>
      <c r="AAY64"/>
      <c r="AAZ64"/>
      <c r="ABA64"/>
      <c r="ABB64"/>
      <c r="ABC64"/>
      <c r="ABD64"/>
      <c r="ABE64"/>
      <c r="ABF64"/>
      <c r="ABG64"/>
      <c r="ABH64"/>
      <c r="ABI64"/>
      <c r="ABJ64"/>
      <c r="ABK64"/>
      <c r="ABL64"/>
      <c r="ABM64"/>
      <c r="ABN64"/>
      <c r="ABO64"/>
      <c r="ABP64"/>
      <c r="ABQ64"/>
      <c r="ABR64"/>
      <c r="ABS64"/>
      <c r="ABT64"/>
      <c r="ABU64"/>
      <c r="ABV64"/>
      <c r="ABW64"/>
      <c r="ABX64"/>
      <c r="ABY64"/>
      <c r="ABZ64"/>
      <c r="ACA64"/>
      <c r="ACB64"/>
      <c r="ACC64"/>
      <c r="ACD64"/>
      <c r="ACE64"/>
      <c r="ACF64"/>
      <c r="ACG64"/>
      <c r="ACH64"/>
      <c r="ACI64"/>
      <c r="ACJ64"/>
      <c r="ACK64"/>
      <c r="ACL64"/>
      <c r="ACM64"/>
      <c r="ACN64"/>
      <c r="ACO64"/>
      <c r="ACP64"/>
      <c r="ACQ64"/>
      <c r="ACR64"/>
      <c r="ACS64"/>
      <c r="ACT64"/>
      <c r="ACU64"/>
      <c r="ACV64"/>
      <c r="ACW64"/>
      <c r="ACX64"/>
      <c r="ACY64"/>
      <c r="ACZ64"/>
      <c r="ADA64"/>
      <c r="ADB64"/>
      <c r="ADC64"/>
      <c r="ADD64"/>
      <c r="ADE64"/>
      <c r="ADF64"/>
      <c r="ADG64"/>
      <c r="ADH64"/>
      <c r="ADI64"/>
      <c r="ADJ64"/>
      <c r="ADK64"/>
      <c r="ADL64"/>
      <c r="ADM64"/>
      <c r="ADN64"/>
      <c r="ADO64"/>
      <c r="ADP64"/>
      <c r="ADQ64"/>
      <c r="ADR64"/>
      <c r="ADS64"/>
      <c r="ADT64"/>
      <c r="ADU64"/>
      <c r="ADV64"/>
      <c r="ADW64"/>
      <c r="ADX64"/>
      <c r="ADY64"/>
      <c r="ADZ64"/>
      <c r="AEA64"/>
      <c r="AEB64"/>
      <c r="AEC64"/>
      <c r="AED64"/>
      <c r="AEE64"/>
      <c r="AEF64"/>
      <c r="AEG64"/>
      <c r="AEH64"/>
      <c r="AEI64"/>
      <c r="AEJ64"/>
      <c r="AEK64"/>
      <c r="AEL64"/>
      <c r="AEM64"/>
      <c r="AEN64"/>
      <c r="AEO64"/>
      <c r="AEP64"/>
      <c r="AEQ64"/>
      <c r="AER64"/>
      <c r="AES64"/>
      <c r="AET64"/>
      <c r="AEU64"/>
      <c r="AEV64"/>
      <c r="AEW64"/>
      <c r="AEX64"/>
      <c r="AEY64"/>
      <c r="AEZ64"/>
      <c r="AFA64"/>
      <c r="AFB64"/>
      <c r="AFC64"/>
      <c r="AFD64"/>
      <c r="AFE64"/>
      <c r="AFF64"/>
      <c r="AFG64"/>
      <c r="AFH64"/>
      <c r="AFI64"/>
      <c r="AFJ64"/>
      <c r="AFK64"/>
      <c r="AFL64"/>
      <c r="AFM64"/>
      <c r="AFN64"/>
      <c r="AFO64"/>
      <c r="AFP64"/>
      <c r="AFQ64"/>
      <c r="AFR64"/>
      <c r="AFS64"/>
      <c r="AFT64"/>
      <c r="AFU64"/>
      <c r="AFV64"/>
      <c r="AFW64"/>
      <c r="AFX64"/>
      <c r="AFY64"/>
      <c r="AFZ64"/>
      <c r="AGA64"/>
      <c r="AGB64"/>
      <c r="AGC64"/>
      <c r="AGD64"/>
      <c r="AGE64"/>
      <c r="AGF64"/>
      <c r="AGG64"/>
      <c r="AGH64"/>
      <c r="AGI64"/>
      <c r="AGJ64"/>
      <c r="AGK64"/>
      <c r="AGL64"/>
      <c r="AGM64"/>
      <c r="AGN64"/>
      <c r="AGO64"/>
      <c r="AGP64"/>
      <c r="AGQ64"/>
      <c r="AGR64"/>
      <c r="AGS64"/>
      <c r="AGT64"/>
      <c r="AGU64"/>
      <c r="AGV64"/>
      <c r="AGW64"/>
      <c r="AGX64"/>
      <c r="AGY64"/>
      <c r="AGZ64"/>
      <c r="AHA64"/>
      <c r="AHB64"/>
      <c r="AHC64"/>
      <c r="AHD64"/>
      <c r="AHE64"/>
      <c r="AHF64"/>
      <c r="AHG64"/>
      <c r="AHH64"/>
      <c r="AHI64"/>
      <c r="AHJ64"/>
      <c r="AHK64"/>
      <c r="AHL64"/>
      <c r="AHM64"/>
      <c r="AHN64"/>
      <c r="AHO64"/>
      <c r="AHP64"/>
      <c r="AHQ64"/>
      <c r="AHR64"/>
      <c r="AHS64"/>
      <c r="AHT64"/>
      <c r="AHU64"/>
      <c r="AHV64"/>
      <c r="AHW64"/>
      <c r="AHX64"/>
      <c r="AHY64"/>
      <c r="AHZ64"/>
      <c r="AIA64"/>
      <c r="AIB64"/>
      <c r="AIC64"/>
      <c r="AID64"/>
      <c r="AIE64"/>
      <c r="AIF64"/>
      <c r="AIG64"/>
      <c r="AIH64"/>
      <c r="AII64"/>
      <c r="AIJ64"/>
      <c r="AIK64"/>
      <c r="AIL64"/>
      <c r="AIM64"/>
      <c r="AIN64"/>
      <c r="AIO64"/>
      <c r="AIP64"/>
      <c r="AIQ64"/>
      <c r="AIR64"/>
      <c r="AIS64"/>
      <c r="AIT64"/>
      <c r="AIU64"/>
      <c r="AIV64"/>
      <c r="AIW64"/>
      <c r="AIX64"/>
      <c r="AIY64"/>
      <c r="AIZ64"/>
      <c r="AJA64"/>
      <c r="AJB64"/>
      <c r="AJC64"/>
      <c r="AJD64"/>
      <c r="AJE64"/>
      <c r="AJF64"/>
      <c r="AJG64"/>
      <c r="AJH64"/>
      <c r="AJI64"/>
      <c r="AJJ64"/>
      <c r="AJK64"/>
      <c r="AJL64"/>
      <c r="AJM64"/>
      <c r="AJN64"/>
      <c r="AJO64"/>
      <c r="AJP64"/>
      <c r="AJQ64"/>
      <c r="AJR64"/>
      <c r="AJS64"/>
      <c r="AJT64"/>
      <c r="AJU64"/>
      <c r="AJV64"/>
      <c r="AJW64"/>
      <c r="AJX64"/>
      <c r="AJY64"/>
      <c r="AJZ64"/>
      <c r="AKA64"/>
      <c r="AKB64"/>
      <c r="AKC64"/>
      <c r="AKD64"/>
      <c r="AKE64"/>
      <c r="AKF64"/>
      <c r="AKG64"/>
      <c r="AKH64"/>
      <c r="AKI64"/>
      <c r="AKJ64"/>
      <c r="AKK64"/>
      <c r="AKL64"/>
      <c r="AKM64"/>
      <c r="AKN64"/>
      <c r="AKO64"/>
      <c r="AKP64"/>
      <c r="AKQ64"/>
      <c r="AKR64"/>
      <c r="AKS64"/>
      <c r="AKT64"/>
      <c r="AKU64"/>
      <c r="AKV64"/>
      <c r="AKW64"/>
      <c r="AKX64"/>
      <c r="AKY64"/>
      <c r="AKZ64"/>
      <c r="ALA64"/>
      <c r="ALB64"/>
      <c r="ALC64"/>
      <c r="ALD64"/>
      <c r="ALE64"/>
      <c r="ALF64"/>
      <c r="ALG64"/>
      <c r="ALH64"/>
      <c r="ALI64"/>
      <c r="ALJ64"/>
      <c r="ALK64"/>
      <c r="ALL64"/>
      <c r="ALM64"/>
      <c r="ALN64"/>
      <c r="ALO64"/>
      <c r="ALP64"/>
      <c r="ALQ64"/>
      <c r="ALR64"/>
      <c r="ALS64"/>
      <c r="ALT64"/>
      <c r="ALU64"/>
      <c r="ALV64"/>
      <c r="ALW64"/>
      <c r="ALX64"/>
      <c r="ALY64"/>
      <c r="ALZ64"/>
      <c r="AMA64"/>
      <c r="AMB64"/>
      <c r="AMC64"/>
      <c r="AMD64"/>
      <c r="AME64"/>
      <c r="AMF64"/>
      <c r="AMG64"/>
      <c r="AMH64"/>
      <c r="AMI64"/>
      <c r="AMJ64"/>
    </row>
    <row r="65" spans="1:27" s="91" customFormat="1" x14ac:dyDescent="0.2">
      <c r="B65" s="102"/>
      <c r="C65" s="102"/>
      <c r="D65" s="102"/>
      <c r="E65" s="102"/>
      <c r="F65" s="102"/>
      <c r="G65" s="102"/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2"/>
      <c r="Z65" s="102"/>
      <c r="AA65" s="102"/>
    </row>
    <row r="66" spans="1:27" s="91" customFormat="1" x14ac:dyDescent="0.2">
      <c r="B66" s="102"/>
      <c r="C66" s="102"/>
      <c r="D66" s="102"/>
      <c r="E66" s="102"/>
      <c r="F66" s="102"/>
      <c r="G66" s="102"/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2"/>
      <c r="Z66" s="102"/>
      <c r="AA66" s="102"/>
    </row>
    <row r="67" spans="1:27" ht="12.75" customHeight="1" x14ac:dyDescent="0.2">
      <c r="A67"/>
      <c r="B67" s="180" t="s">
        <v>106</v>
      </c>
      <c r="C67" s="180"/>
      <c r="D67" s="180"/>
      <c r="E67" s="180"/>
      <c r="F67" s="180"/>
      <c r="G67" s="180"/>
      <c r="H67" s="180"/>
      <c r="I67" s="180"/>
      <c r="J67" s="180"/>
      <c r="K67" s="180"/>
      <c r="L67" s="180"/>
      <c r="M67" s="180"/>
      <c r="N67" s="180"/>
      <c r="O67" s="180"/>
      <c r="P67" s="180"/>
      <c r="Q67" s="180"/>
      <c r="R67" s="180"/>
      <c r="S67" s="180"/>
      <c r="T67" s="180"/>
      <c r="U67" s="180"/>
      <c r="V67" s="180"/>
      <c r="W67" s="180"/>
      <c r="X67" s="180"/>
      <c r="Y67" s="180"/>
      <c r="Z67" s="180"/>
      <c r="AA67" s="180"/>
    </row>
    <row r="68" spans="1:27" ht="38.25" x14ac:dyDescent="0.2">
      <c r="A68"/>
      <c r="B68" s="92" t="s">
        <v>79</v>
      </c>
      <c r="C68" s="92" t="s">
        <v>36</v>
      </c>
      <c r="D68" s="92" t="s">
        <v>80</v>
      </c>
      <c r="E68" s="92" t="s">
        <v>81</v>
      </c>
      <c r="F68" s="92" t="s">
        <v>82</v>
      </c>
      <c r="G68" s="92" t="s">
        <v>83</v>
      </c>
      <c r="H68" s="92" t="s">
        <v>35</v>
      </c>
      <c r="I68" s="92" t="s">
        <v>84</v>
      </c>
      <c r="J68" s="92" t="s">
        <v>85</v>
      </c>
      <c r="K68" s="92" t="s">
        <v>86</v>
      </c>
      <c r="L68" s="92" t="s">
        <v>87</v>
      </c>
      <c r="M68" s="92" t="s">
        <v>88</v>
      </c>
      <c r="N68" s="92" t="s">
        <v>89</v>
      </c>
      <c r="O68" s="92" t="s">
        <v>90</v>
      </c>
      <c r="P68" s="92" t="s">
        <v>91</v>
      </c>
      <c r="Q68" s="92" t="s">
        <v>92</v>
      </c>
      <c r="R68" s="92" t="s">
        <v>37</v>
      </c>
      <c r="S68" s="92" t="s">
        <v>93</v>
      </c>
      <c r="T68" s="92" t="s">
        <v>94</v>
      </c>
      <c r="U68" s="92" t="s">
        <v>95</v>
      </c>
      <c r="V68" s="92" t="s">
        <v>96</v>
      </c>
      <c r="W68" s="92" t="s">
        <v>97</v>
      </c>
      <c r="X68" s="92" t="s">
        <v>98</v>
      </c>
      <c r="Y68" s="92" t="s">
        <v>99</v>
      </c>
      <c r="Z68" s="106" t="s">
        <v>100</v>
      </c>
      <c r="AA68" s="92" t="s">
        <v>101</v>
      </c>
    </row>
    <row r="69" spans="1:27" x14ac:dyDescent="0.2">
      <c r="A69" s="94" t="s">
        <v>107</v>
      </c>
      <c r="B69" s="96">
        <v>2000</v>
      </c>
      <c r="C69" s="107">
        <v>196</v>
      </c>
      <c r="D69" s="107">
        <v>3568</v>
      </c>
      <c r="E69" s="107">
        <v>2912</v>
      </c>
      <c r="F69" s="107">
        <v>1153</v>
      </c>
      <c r="G69" s="107">
        <v>74876</v>
      </c>
      <c r="H69" s="107">
        <v>1156</v>
      </c>
      <c r="I69" s="107">
        <v>10260</v>
      </c>
      <c r="J69" s="107">
        <v>30831</v>
      </c>
      <c r="K69" s="107">
        <v>25316</v>
      </c>
      <c r="L69" s="107">
        <v>1926</v>
      </c>
      <c r="M69" s="107">
        <v>14585</v>
      </c>
      <c r="N69" s="107">
        <v>0</v>
      </c>
      <c r="O69" s="107">
        <v>5179</v>
      </c>
      <c r="P69" s="107">
        <v>3125</v>
      </c>
      <c r="Q69" s="107">
        <v>792</v>
      </c>
      <c r="R69" s="107">
        <v>982</v>
      </c>
      <c r="S69" s="107">
        <v>1601</v>
      </c>
      <c r="T69" s="107">
        <v>0</v>
      </c>
      <c r="U69" s="107">
        <v>0</v>
      </c>
      <c r="V69" s="107">
        <v>3848</v>
      </c>
      <c r="W69" s="107">
        <v>989</v>
      </c>
      <c r="X69" s="107">
        <v>505</v>
      </c>
      <c r="Y69" s="107">
        <v>220</v>
      </c>
      <c r="Z69" s="98">
        <f t="shared" ref="Z69:Z94" si="4">I69+J69+K69+L69</f>
        <v>68333</v>
      </c>
      <c r="AA69" s="98">
        <f t="shared" ref="AA69:AA94" si="5">SUM(C69:Y69)</f>
        <v>184020</v>
      </c>
    </row>
    <row r="70" spans="1:27" x14ac:dyDescent="0.2">
      <c r="A70" s="94" t="s">
        <v>107</v>
      </c>
      <c r="B70" s="96">
        <v>2001</v>
      </c>
      <c r="C70" s="107">
        <v>341</v>
      </c>
      <c r="D70" s="107">
        <v>3075</v>
      </c>
      <c r="E70" s="107">
        <v>3099</v>
      </c>
      <c r="F70" s="107">
        <v>1221</v>
      </c>
      <c r="G70" s="107">
        <v>78287</v>
      </c>
      <c r="H70" s="107">
        <v>1676</v>
      </c>
      <c r="I70" s="107">
        <v>11690</v>
      </c>
      <c r="J70" s="107">
        <v>41325</v>
      </c>
      <c r="K70" s="107">
        <v>24322</v>
      </c>
      <c r="L70" s="107">
        <v>2008</v>
      </c>
      <c r="M70" s="107">
        <v>27908</v>
      </c>
      <c r="N70" s="107">
        <v>0</v>
      </c>
      <c r="O70" s="107">
        <v>6175</v>
      </c>
      <c r="P70" s="107">
        <v>3216</v>
      </c>
      <c r="Q70" s="107">
        <v>873</v>
      </c>
      <c r="R70" s="107">
        <v>641</v>
      </c>
      <c r="S70" s="107">
        <v>1594</v>
      </c>
      <c r="T70" s="107">
        <v>0</v>
      </c>
      <c r="U70" s="107">
        <v>0</v>
      </c>
      <c r="V70" s="107">
        <v>3996</v>
      </c>
      <c r="W70" s="107">
        <v>828</v>
      </c>
      <c r="X70" s="107">
        <v>350</v>
      </c>
      <c r="Y70" s="107">
        <v>246</v>
      </c>
      <c r="Z70" s="98">
        <f t="shared" si="4"/>
        <v>79345</v>
      </c>
      <c r="AA70" s="98">
        <f t="shared" si="5"/>
        <v>212871</v>
      </c>
    </row>
    <row r="71" spans="1:27" x14ac:dyDescent="0.2">
      <c r="A71" s="94" t="s">
        <v>107</v>
      </c>
      <c r="B71" s="96">
        <v>2002</v>
      </c>
      <c r="C71" s="107">
        <v>351</v>
      </c>
      <c r="D71" s="107">
        <v>1842</v>
      </c>
      <c r="E71" s="107">
        <v>3226</v>
      </c>
      <c r="F71" s="107">
        <v>1272</v>
      </c>
      <c r="G71" s="107">
        <v>74134</v>
      </c>
      <c r="H71" s="107">
        <v>1936</v>
      </c>
      <c r="I71" s="107">
        <v>10120</v>
      </c>
      <c r="J71" s="107">
        <v>21718</v>
      </c>
      <c r="K71" s="107">
        <v>26247</v>
      </c>
      <c r="L71" s="107">
        <v>1835</v>
      </c>
      <c r="M71" s="107">
        <v>19914</v>
      </c>
      <c r="N71" s="107">
        <v>0</v>
      </c>
      <c r="O71" s="107">
        <v>5193</v>
      </c>
      <c r="P71" s="107">
        <v>3296</v>
      </c>
      <c r="Q71" s="107">
        <v>695</v>
      </c>
      <c r="R71" s="107">
        <v>1282</v>
      </c>
      <c r="S71" s="107">
        <v>1748</v>
      </c>
      <c r="T71" s="107">
        <v>0</v>
      </c>
      <c r="U71" s="107">
        <v>0</v>
      </c>
      <c r="V71" s="107">
        <v>4129</v>
      </c>
      <c r="W71" s="107">
        <v>896</v>
      </c>
      <c r="X71" s="107">
        <v>320</v>
      </c>
      <c r="Y71" s="107">
        <v>284</v>
      </c>
      <c r="Z71" s="98">
        <f t="shared" si="4"/>
        <v>59920</v>
      </c>
      <c r="AA71" s="98">
        <f t="shared" si="5"/>
        <v>180438</v>
      </c>
    </row>
    <row r="72" spans="1:27" x14ac:dyDescent="0.2">
      <c r="A72" s="94" t="s">
        <v>107</v>
      </c>
      <c r="B72" s="96">
        <v>2003</v>
      </c>
      <c r="C72" s="107">
        <v>507</v>
      </c>
      <c r="D72" s="107">
        <v>777</v>
      </c>
      <c r="E72" s="107">
        <v>3338</v>
      </c>
      <c r="F72" s="107">
        <v>1391</v>
      </c>
      <c r="G72" s="107">
        <v>81210</v>
      </c>
      <c r="H72" s="107">
        <v>1402</v>
      </c>
      <c r="I72" s="107">
        <v>17979</v>
      </c>
      <c r="J72" s="107">
        <v>27271</v>
      </c>
      <c r="K72" s="107">
        <v>27709</v>
      </c>
      <c r="L72" s="107">
        <v>2559</v>
      </c>
      <c r="M72" s="107">
        <v>20684</v>
      </c>
      <c r="N72" s="107">
        <v>0</v>
      </c>
      <c r="O72" s="107">
        <v>6056</v>
      </c>
      <c r="P72" s="107">
        <v>3419</v>
      </c>
      <c r="Q72" s="107">
        <v>500</v>
      </c>
      <c r="R72" s="107">
        <v>1347</v>
      </c>
      <c r="S72" s="107">
        <v>1759</v>
      </c>
      <c r="T72" s="107">
        <v>0</v>
      </c>
      <c r="U72" s="107">
        <v>0</v>
      </c>
      <c r="V72" s="107">
        <v>4437</v>
      </c>
      <c r="W72" s="107">
        <v>881</v>
      </c>
      <c r="X72" s="107">
        <v>455</v>
      </c>
      <c r="Y72" s="107">
        <v>483</v>
      </c>
      <c r="Z72" s="98">
        <f t="shared" si="4"/>
        <v>75518</v>
      </c>
      <c r="AA72" s="98">
        <f t="shared" si="5"/>
        <v>204164</v>
      </c>
    </row>
    <row r="73" spans="1:27" x14ac:dyDescent="0.2">
      <c r="A73" s="94" t="s">
        <v>107</v>
      </c>
      <c r="B73" s="96">
        <v>2004</v>
      </c>
      <c r="C73" s="107">
        <v>431</v>
      </c>
      <c r="D73" s="107">
        <v>1278</v>
      </c>
      <c r="E73" s="107">
        <v>3333</v>
      </c>
      <c r="F73" s="107">
        <v>1479</v>
      </c>
      <c r="G73" s="107">
        <v>85199</v>
      </c>
      <c r="H73" s="107">
        <v>1446</v>
      </c>
      <c r="I73" s="107">
        <v>13809</v>
      </c>
      <c r="J73" s="107">
        <v>33956</v>
      </c>
      <c r="K73" s="107">
        <v>29155</v>
      </c>
      <c r="L73" s="107">
        <v>2382</v>
      </c>
      <c r="M73" s="107">
        <v>20898</v>
      </c>
      <c r="N73" s="107">
        <v>0</v>
      </c>
      <c r="O73" s="107">
        <v>6448</v>
      </c>
      <c r="P73" s="107">
        <v>3581</v>
      </c>
      <c r="Q73" s="107">
        <v>556</v>
      </c>
      <c r="R73" s="107">
        <v>1202</v>
      </c>
      <c r="S73" s="107">
        <v>1773</v>
      </c>
      <c r="T73" s="107">
        <v>0</v>
      </c>
      <c r="U73" s="107">
        <v>0</v>
      </c>
      <c r="V73" s="107">
        <v>4528</v>
      </c>
      <c r="W73" s="107">
        <v>776</v>
      </c>
      <c r="X73" s="107">
        <v>398</v>
      </c>
      <c r="Y73" s="107">
        <v>487</v>
      </c>
      <c r="Z73" s="98">
        <f t="shared" si="4"/>
        <v>79302</v>
      </c>
      <c r="AA73" s="98">
        <f t="shared" si="5"/>
        <v>213115</v>
      </c>
    </row>
    <row r="74" spans="1:27" x14ac:dyDescent="0.2">
      <c r="A74" s="94" t="s">
        <v>107</v>
      </c>
      <c r="B74" s="96">
        <v>2005</v>
      </c>
      <c r="C74" s="107">
        <v>250</v>
      </c>
      <c r="D74" s="107">
        <v>2684</v>
      </c>
      <c r="E74" s="107">
        <v>3357</v>
      </c>
      <c r="F74" s="107">
        <v>1481</v>
      </c>
      <c r="G74" s="107">
        <v>78069</v>
      </c>
      <c r="H74" s="107">
        <v>1443</v>
      </c>
      <c r="I74" s="107">
        <v>10992</v>
      </c>
      <c r="J74" s="107">
        <v>39772</v>
      </c>
      <c r="K74" s="107">
        <v>29058</v>
      </c>
      <c r="L74" s="107">
        <v>2956</v>
      </c>
      <c r="M74" s="107">
        <v>20414</v>
      </c>
      <c r="N74" s="107">
        <v>0</v>
      </c>
      <c r="O74" s="107">
        <v>6596</v>
      </c>
      <c r="P74" s="107">
        <v>3744</v>
      </c>
      <c r="Q74" s="107">
        <v>702</v>
      </c>
      <c r="R74" s="107">
        <v>1372</v>
      </c>
      <c r="S74" s="107">
        <v>1709</v>
      </c>
      <c r="T74" s="107">
        <v>0</v>
      </c>
      <c r="U74" s="107">
        <v>0</v>
      </c>
      <c r="V74" s="107">
        <v>4650</v>
      </c>
      <c r="W74" s="107">
        <v>857</v>
      </c>
      <c r="X74" s="107">
        <v>352</v>
      </c>
      <c r="Y74" s="107">
        <v>421</v>
      </c>
      <c r="Z74" s="98">
        <f t="shared" si="4"/>
        <v>82778</v>
      </c>
      <c r="AA74" s="98">
        <f t="shared" si="5"/>
        <v>210879</v>
      </c>
    </row>
    <row r="75" spans="1:27" x14ac:dyDescent="0.2">
      <c r="A75" s="94" t="s">
        <v>107</v>
      </c>
      <c r="B75" s="96">
        <v>2006</v>
      </c>
      <c r="C75" s="107">
        <v>125</v>
      </c>
      <c r="D75" s="107">
        <v>3517</v>
      </c>
      <c r="E75" s="107">
        <v>3335</v>
      </c>
      <c r="F75" s="107">
        <v>1422</v>
      </c>
      <c r="G75" s="107">
        <v>73700</v>
      </c>
      <c r="H75" s="107">
        <v>1366</v>
      </c>
      <c r="I75" s="107">
        <v>8934</v>
      </c>
      <c r="J75" s="107">
        <v>37580</v>
      </c>
      <c r="K75" s="107">
        <v>26657</v>
      </c>
      <c r="L75" s="107">
        <v>2419</v>
      </c>
      <c r="M75" s="107">
        <v>19564</v>
      </c>
      <c r="N75" s="107">
        <v>0</v>
      </c>
      <c r="O75" s="107">
        <v>6099</v>
      </c>
      <c r="P75" s="107">
        <v>3845</v>
      </c>
      <c r="Q75" s="107">
        <v>1028</v>
      </c>
      <c r="R75" s="107">
        <v>1040</v>
      </c>
      <c r="S75" s="107">
        <v>1647</v>
      </c>
      <c r="T75" s="107">
        <v>0</v>
      </c>
      <c r="U75" s="107">
        <v>0</v>
      </c>
      <c r="V75" s="107">
        <v>4624</v>
      </c>
      <c r="W75" s="107">
        <v>810</v>
      </c>
      <c r="X75" s="107">
        <v>326</v>
      </c>
      <c r="Y75" s="107">
        <v>374</v>
      </c>
      <c r="Z75" s="98">
        <f t="shared" si="4"/>
        <v>75590</v>
      </c>
      <c r="AA75" s="98">
        <f t="shared" si="5"/>
        <v>198412</v>
      </c>
    </row>
    <row r="76" spans="1:27" x14ac:dyDescent="0.2">
      <c r="A76" s="94" t="s">
        <v>107</v>
      </c>
      <c r="B76" s="96">
        <v>2007</v>
      </c>
      <c r="C76" s="107">
        <v>112</v>
      </c>
      <c r="D76" s="107">
        <v>4862</v>
      </c>
      <c r="E76" s="107">
        <v>3313</v>
      </c>
      <c r="F76" s="107">
        <v>1351</v>
      </c>
      <c r="G76" s="107">
        <v>75130</v>
      </c>
      <c r="H76" s="107">
        <v>899</v>
      </c>
      <c r="I76" s="107">
        <v>10299</v>
      </c>
      <c r="J76" s="107">
        <v>41628</v>
      </c>
      <c r="K76" s="107">
        <v>25333</v>
      </c>
      <c r="L76" s="107">
        <v>2936</v>
      </c>
      <c r="M76" s="107">
        <v>19715</v>
      </c>
      <c r="N76" s="107">
        <v>0</v>
      </c>
      <c r="O76" s="107">
        <v>7663</v>
      </c>
      <c r="P76" s="107">
        <v>3971</v>
      </c>
      <c r="Q76" s="107">
        <v>1676</v>
      </c>
      <c r="R76" s="107">
        <v>1055</v>
      </c>
      <c r="S76" s="107">
        <v>1663</v>
      </c>
      <c r="T76" s="107">
        <v>0</v>
      </c>
      <c r="U76" s="107">
        <v>0</v>
      </c>
      <c r="V76" s="107">
        <v>4613</v>
      </c>
      <c r="W76" s="107">
        <v>794</v>
      </c>
      <c r="X76" s="107">
        <v>320</v>
      </c>
      <c r="Y76" s="107">
        <v>331</v>
      </c>
      <c r="Z76" s="98">
        <f t="shared" si="4"/>
        <v>80196</v>
      </c>
      <c r="AA76" s="98">
        <f t="shared" si="5"/>
        <v>207664</v>
      </c>
    </row>
    <row r="77" spans="1:27" x14ac:dyDescent="0.2">
      <c r="A77" s="94" t="s">
        <v>107</v>
      </c>
      <c r="B77" s="96">
        <v>2008</v>
      </c>
      <c r="C77" s="107">
        <v>124</v>
      </c>
      <c r="D77" s="107">
        <v>6522</v>
      </c>
      <c r="E77" s="107">
        <v>3295</v>
      </c>
      <c r="F77" s="107">
        <v>1287</v>
      </c>
      <c r="G77" s="107">
        <v>75872</v>
      </c>
      <c r="H77" s="107">
        <v>928</v>
      </c>
      <c r="I77" s="107">
        <v>9635</v>
      </c>
      <c r="J77" s="107">
        <v>45159</v>
      </c>
      <c r="K77" s="107">
        <v>24189</v>
      </c>
      <c r="L77" s="107">
        <v>2290</v>
      </c>
      <c r="M77" s="107">
        <v>18990</v>
      </c>
      <c r="N77" s="107">
        <v>84</v>
      </c>
      <c r="O77" s="107">
        <v>7692</v>
      </c>
      <c r="P77" s="107">
        <v>4114</v>
      </c>
      <c r="Q77" s="107">
        <v>3429</v>
      </c>
      <c r="R77" s="107">
        <v>1021</v>
      </c>
      <c r="S77" s="107">
        <v>1669</v>
      </c>
      <c r="T77" s="107">
        <v>0</v>
      </c>
      <c r="U77" s="107">
        <v>0</v>
      </c>
      <c r="V77" s="107">
        <v>4601</v>
      </c>
      <c r="W77" s="107">
        <v>788</v>
      </c>
      <c r="X77" s="107">
        <v>314</v>
      </c>
      <c r="Y77" s="107">
        <v>314</v>
      </c>
      <c r="Z77" s="98">
        <f t="shared" si="4"/>
        <v>81273</v>
      </c>
      <c r="AA77" s="98">
        <f t="shared" si="5"/>
        <v>212317</v>
      </c>
    </row>
    <row r="78" spans="1:27" x14ac:dyDescent="0.2">
      <c r="A78" s="94" t="s">
        <v>107</v>
      </c>
      <c r="B78" s="96">
        <v>2009</v>
      </c>
      <c r="C78" s="107">
        <v>153</v>
      </c>
      <c r="D78" s="107">
        <v>6325</v>
      </c>
      <c r="E78" s="107">
        <v>3294</v>
      </c>
      <c r="F78" s="107">
        <v>1204</v>
      </c>
      <c r="G78" s="107">
        <v>77636</v>
      </c>
      <c r="H78" s="107">
        <v>952</v>
      </c>
      <c r="I78" s="107">
        <v>10318</v>
      </c>
      <c r="J78" s="107">
        <v>51440</v>
      </c>
      <c r="K78" s="107">
        <v>24232</v>
      </c>
      <c r="L78" s="107">
        <v>2245</v>
      </c>
      <c r="M78" s="107">
        <v>18724</v>
      </c>
      <c r="N78" s="107">
        <v>36</v>
      </c>
      <c r="O78" s="107">
        <v>8093</v>
      </c>
      <c r="P78" s="107">
        <v>4286</v>
      </c>
      <c r="Q78" s="107">
        <v>4387</v>
      </c>
      <c r="R78" s="107">
        <v>1302</v>
      </c>
      <c r="S78" s="107">
        <v>1684</v>
      </c>
      <c r="T78" s="107">
        <v>0</v>
      </c>
      <c r="U78" s="107">
        <v>0</v>
      </c>
      <c r="V78" s="107">
        <v>4532</v>
      </c>
      <c r="W78" s="107">
        <v>760</v>
      </c>
      <c r="X78" s="107">
        <v>309</v>
      </c>
      <c r="Y78" s="107">
        <v>242</v>
      </c>
      <c r="Z78" s="98">
        <f t="shared" si="4"/>
        <v>88235</v>
      </c>
      <c r="AA78" s="98">
        <f t="shared" si="5"/>
        <v>222154</v>
      </c>
    </row>
    <row r="79" spans="1:27" x14ac:dyDescent="0.2">
      <c r="A79" s="94" t="s">
        <v>107</v>
      </c>
      <c r="B79" s="103">
        <v>2010</v>
      </c>
      <c r="C79" s="104">
        <v>73</v>
      </c>
      <c r="D79" s="104">
        <v>5473</v>
      </c>
      <c r="E79" s="104">
        <v>3308</v>
      </c>
      <c r="F79" s="104">
        <v>1130</v>
      </c>
      <c r="G79" s="104">
        <v>75857</v>
      </c>
      <c r="H79" s="104">
        <v>975</v>
      </c>
      <c r="I79" s="104">
        <v>8091</v>
      </c>
      <c r="J79" s="104">
        <v>41344</v>
      </c>
      <c r="K79" s="104">
        <v>23422</v>
      </c>
      <c r="L79" s="104">
        <v>2493</v>
      </c>
      <c r="M79" s="104">
        <v>18518</v>
      </c>
      <c r="N79" s="104">
        <v>29</v>
      </c>
      <c r="O79" s="104">
        <v>7014</v>
      </c>
      <c r="P79" s="104">
        <v>4404</v>
      </c>
      <c r="Q79" s="104">
        <v>3476</v>
      </c>
      <c r="R79" s="104">
        <v>625</v>
      </c>
      <c r="S79" s="104">
        <v>1712</v>
      </c>
      <c r="T79" s="104">
        <v>0</v>
      </c>
      <c r="U79" s="104">
        <v>0</v>
      </c>
      <c r="V79" s="104">
        <v>4522</v>
      </c>
      <c r="W79" s="104">
        <v>748</v>
      </c>
      <c r="X79" s="104">
        <v>320</v>
      </c>
      <c r="Y79" s="104">
        <v>272</v>
      </c>
      <c r="Z79" s="98">
        <f t="shared" si="4"/>
        <v>75350</v>
      </c>
      <c r="AA79" s="108">
        <f t="shared" si="5"/>
        <v>203806</v>
      </c>
    </row>
    <row r="80" spans="1:27" x14ac:dyDescent="0.2">
      <c r="A80" s="94" t="s">
        <v>107</v>
      </c>
      <c r="B80" s="103">
        <v>2011</v>
      </c>
      <c r="C80" s="104">
        <v>93</v>
      </c>
      <c r="D80" s="104">
        <v>4963</v>
      </c>
      <c r="E80" s="104">
        <v>3318</v>
      </c>
      <c r="F80" s="104">
        <v>1072</v>
      </c>
      <c r="G80" s="104">
        <v>75586</v>
      </c>
      <c r="H80" s="104">
        <v>1003</v>
      </c>
      <c r="I80" s="104">
        <v>9071</v>
      </c>
      <c r="J80" s="104">
        <v>39346</v>
      </c>
      <c r="K80" s="104">
        <v>23342</v>
      </c>
      <c r="L80" s="104">
        <v>2212</v>
      </c>
      <c r="M80" s="104">
        <v>18174</v>
      </c>
      <c r="N80" s="104">
        <v>24</v>
      </c>
      <c r="O80" s="104">
        <v>6585</v>
      </c>
      <c r="P80" s="104">
        <v>4491</v>
      </c>
      <c r="Q80" s="104">
        <v>2945</v>
      </c>
      <c r="R80" s="104">
        <v>941</v>
      </c>
      <c r="S80" s="104">
        <v>1748</v>
      </c>
      <c r="T80" s="104">
        <v>0</v>
      </c>
      <c r="U80" s="104">
        <v>0</v>
      </c>
      <c r="V80" s="104">
        <v>4501</v>
      </c>
      <c r="W80" s="104">
        <v>747</v>
      </c>
      <c r="X80" s="104">
        <v>320</v>
      </c>
      <c r="Y80" s="104">
        <v>269</v>
      </c>
      <c r="Z80" s="108">
        <f t="shared" si="4"/>
        <v>73971</v>
      </c>
      <c r="AA80" s="108">
        <f t="shared" si="5"/>
        <v>200751</v>
      </c>
    </row>
    <row r="81" spans="1:27" x14ac:dyDescent="0.2">
      <c r="A81" s="94" t="s">
        <v>107</v>
      </c>
      <c r="B81" s="103">
        <v>2012</v>
      </c>
      <c r="C81" s="104">
        <v>78</v>
      </c>
      <c r="D81" s="104">
        <v>3517</v>
      </c>
      <c r="E81" s="104">
        <v>3332</v>
      </c>
      <c r="F81" s="104">
        <v>1054</v>
      </c>
      <c r="G81" s="104">
        <v>70512</v>
      </c>
      <c r="H81" s="104">
        <v>1021</v>
      </c>
      <c r="I81" s="104">
        <v>3768</v>
      </c>
      <c r="J81" s="104">
        <v>10019</v>
      </c>
      <c r="K81" s="104">
        <v>24359</v>
      </c>
      <c r="L81" s="104">
        <v>2306</v>
      </c>
      <c r="M81" s="104">
        <v>17322</v>
      </c>
      <c r="N81" s="104">
        <v>0</v>
      </c>
      <c r="O81" s="104">
        <v>4837</v>
      </c>
      <c r="P81" s="104">
        <v>4475</v>
      </c>
      <c r="Q81" s="104">
        <v>1916</v>
      </c>
      <c r="R81" s="104">
        <v>810</v>
      </c>
      <c r="S81" s="104">
        <v>1850</v>
      </c>
      <c r="T81" s="104">
        <v>0</v>
      </c>
      <c r="U81" s="104">
        <v>0</v>
      </c>
      <c r="V81" s="104">
        <v>4649</v>
      </c>
      <c r="W81" s="104">
        <v>791</v>
      </c>
      <c r="X81" s="104">
        <v>301</v>
      </c>
      <c r="Y81" s="104">
        <v>335</v>
      </c>
      <c r="Z81" s="108">
        <f t="shared" si="4"/>
        <v>40452</v>
      </c>
      <c r="AA81" s="108">
        <f t="shared" si="5"/>
        <v>157252</v>
      </c>
    </row>
    <row r="82" spans="1:27" x14ac:dyDescent="0.2">
      <c r="A82" s="94" t="s">
        <v>107</v>
      </c>
      <c r="B82" s="103">
        <v>2013</v>
      </c>
      <c r="C82" s="104">
        <v>126</v>
      </c>
      <c r="D82" s="104">
        <v>1999</v>
      </c>
      <c r="E82" s="104">
        <v>3349</v>
      </c>
      <c r="F82" s="104">
        <v>1049</v>
      </c>
      <c r="G82" s="104">
        <v>76788</v>
      </c>
      <c r="H82" s="104">
        <v>1059</v>
      </c>
      <c r="I82" s="104">
        <v>8914</v>
      </c>
      <c r="J82" s="104">
        <v>9005</v>
      </c>
      <c r="K82" s="104">
        <v>24326</v>
      </c>
      <c r="L82" s="104">
        <v>2312</v>
      </c>
      <c r="M82" s="104">
        <v>19619</v>
      </c>
      <c r="N82" s="104">
        <v>0</v>
      </c>
      <c r="O82" s="104">
        <v>5455</v>
      </c>
      <c r="P82" s="104">
        <v>4452</v>
      </c>
      <c r="Q82" s="104">
        <v>985</v>
      </c>
      <c r="R82" s="104">
        <v>473</v>
      </c>
      <c r="S82" s="104">
        <v>1963</v>
      </c>
      <c r="T82" s="104">
        <v>0</v>
      </c>
      <c r="U82" s="104">
        <v>0</v>
      </c>
      <c r="V82" s="104">
        <v>4723</v>
      </c>
      <c r="W82" s="104">
        <v>778</v>
      </c>
      <c r="X82" s="104">
        <v>301</v>
      </c>
      <c r="Y82" s="104">
        <v>275</v>
      </c>
      <c r="Z82" s="108">
        <f t="shared" si="4"/>
        <v>44557</v>
      </c>
      <c r="AA82" s="108">
        <f t="shared" si="5"/>
        <v>167951</v>
      </c>
    </row>
    <row r="83" spans="1:27" x14ac:dyDescent="0.2">
      <c r="A83" s="94" t="s">
        <v>107</v>
      </c>
      <c r="B83" s="103">
        <v>2014</v>
      </c>
      <c r="C83" s="101">
        <v>128</v>
      </c>
      <c r="D83" s="101">
        <v>2054</v>
      </c>
      <c r="E83" s="101">
        <v>3391</v>
      </c>
      <c r="F83" s="101">
        <v>1021</v>
      </c>
      <c r="G83" s="101">
        <v>76972</v>
      </c>
      <c r="H83" s="101">
        <v>1096</v>
      </c>
      <c r="I83" s="101">
        <v>9714</v>
      </c>
      <c r="J83" s="101">
        <v>23177</v>
      </c>
      <c r="K83" s="101">
        <v>24508</v>
      </c>
      <c r="L83" s="101">
        <v>1911</v>
      </c>
      <c r="M83" s="101">
        <v>20405</v>
      </c>
      <c r="N83" s="101">
        <v>0</v>
      </c>
      <c r="O83" s="101">
        <v>6423</v>
      </c>
      <c r="P83" s="101">
        <v>4587</v>
      </c>
      <c r="Q83" s="101">
        <v>909</v>
      </c>
      <c r="R83" s="101">
        <v>1027</v>
      </c>
      <c r="S83" s="101">
        <v>2000</v>
      </c>
      <c r="T83" s="101">
        <v>0</v>
      </c>
      <c r="U83" s="101">
        <v>0</v>
      </c>
      <c r="V83" s="101">
        <v>4733</v>
      </c>
      <c r="W83" s="101">
        <v>816</v>
      </c>
      <c r="X83" s="101">
        <v>288</v>
      </c>
      <c r="Y83" s="101">
        <v>253</v>
      </c>
      <c r="Z83" s="108">
        <f t="shared" si="4"/>
        <v>59310</v>
      </c>
      <c r="AA83" s="108">
        <f t="shared" si="5"/>
        <v>185413</v>
      </c>
    </row>
    <row r="84" spans="1:27" x14ac:dyDescent="0.2">
      <c r="A84" s="94" t="s">
        <v>107</v>
      </c>
      <c r="B84" s="103">
        <v>2015</v>
      </c>
      <c r="C84" s="101">
        <v>108</v>
      </c>
      <c r="D84" s="101">
        <v>3911</v>
      </c>
      <c r="E84" s="101">
        <v>3440</v>
      </c>
      <c r="F84" s="101">
        <v>980</v>
      </c>
      <c r="G84" s="101">
        <v>76601</v>
      </c>
      <c r="H84" s="101">
        <v>1123</v>
      </c>
      <c r="I84" s="101">
        <v>7891</v>
      </c>
      <c r="J84" s="101">
        <v>33488</v>
      </c>
      <c r="K84" s="101">
        <v>26574</v>
      </c>
      <c r="L84" s="101">
        <v>2337</v>
      </c>
      <c r="M84" s="101">
        <v>19691</v>
      </c>
      <c r="N84" s="101">
        <v>0</v>
      </c>
      <c r="O84" s="101">
        <v>6228</v>
      </c>
      <c r="P84" s="101">
        <v>4797</v>
      </c>
      <c r="Q84" s="101">
        <v>1410</v>
      </c>
      <c r="R84" s="101">
        <v>918</v>
      </c>
      <c r="S84" s="101">
        <v>2011</v>
      </c>
      <c r="T84" s="101">
        <v>0</v>
      </c>
      <c r="U84" s="101">
        <v>0</v>
      </c>
      <c r="V84" s="101">
        <v>4802</v>
      </c>
      <c r="W84" s="101">
        <v>798</v>
      </c>
      <c r="X84" s="101">
        <v>329</v>
      </c>
      <c r="Y84" s="101">
        <v>289</v>
      </c>
      <c r="Z84" s="108">
        <f t="shared" si="4"/>
        <v>70290</v>
      </c>
      <c r="AA84" s="108">
        <f t="shared" si="5"/>
        <v>197726</v>
      </c>
    </row>
    <row r="85" spans="1:27" x14ac:dyDescent="0.2">
      <c r="A85" s="94" t="s">
        <v>107</v>
      </c>
      <c r="B85" s="103">
        <v>2016</v>
      </c>
      <c r="C85" s="101">
        <v>147</v>
      </c>
      <c r="D85" s="101">
        <v>4543</v>
      </c>
      <c r="E85" s="101">
        <v>3514</v>
      </c>
      <c r="F85" s="101">
        <v>932</v>
      </c>
      <c r="G85" s="101">
        <v>77204</v>
      </c>
      <c r="H85" s="101">
        <v>1155</v>
      </c>
      <c r="I85" s="101">
        <v>7830</v>
      </c>
      <c r="J85" s="101">
        <v>36296</v>
      </c>
      <c r="K85" s="101">
        <v>27332</v>
      </c>
      <c r="L85" s="101">
        <v>2233</v>
      </c>
      <c r="M85" s="101">
        <v>20944</v>
      </c>
      <c r="N85" s="101">
        <v>0</v>
      </c>
      <c r="O85" s="101">
        <v>6693</v>
      </c>
      <c r="P85" s="101">
        <v>4994</v>
      </c>
      <c r="Q85" s="101">
        <v>2159</v>
      </c>
      <c r="R85" s="101">
        <v>904</v>
      </c>
      <c r="S85" s="101">
        <v>2055</v>
      </c>
      <c r="T85" s="101">
        <v>0</v>
      </c>
      <c r="U85" s="101">
        <v>0</v>
      </c>
      <c r="V85" s="101">
        <v>4832</v>
      </c>
      <c r="W85" s="101">
        <v>756</v>
      </c>
      <c r="X85" s="101">
        <v>281</v>
      </c>
      <c r="Y85" s="101">
        <v>282</v>
      </c>
      <c r="Z85" s="108">
        <f t="shared" si="4"/>
        <v>73691</v>
      </c>
      <c r="AA85" s="108">
        <f t="shared" si="5"/>
        <v>205086</v>
      </c>
    </row>
    <row r="86" spans="1:27" x14ac:dyDescent="0.2">
      <c r="A86" s="94" t="s">
        <v>107</v>
      </c>
      <c r="B86" s="103">
        <v>2017</v>
      </c>
      <c r="C86" s="104">
        <v>77</v>
      </c>
      <c r="D86" s="104">
        <v>4451</v>
      </c>
      <c r="E86" s="104">
        <v>3544</v>
      </c>
      <c r="F86" s="104">
        <v>891</v>
      </c>
      <c r="G86" s="104">
        <v>75001</v>
      </c>
      <c r="H86" s="104">
        <v>1174</v>
      </c>
      <c r="I86" s="104">
        <v>6821</v>
      </c>
      <c r="J86" s="104">
        <v>30673</v>
      </c>
      <c r="K86" s="104">
        <v>26220</v>
      </c>
      <c r="L86" s="104">
        <v>2546</v>
      </c>
      <c r="M86" s="104">
        <v>20362</v>
      </c>
      <c r="N86" s="104">
        <v>0</v>
      </c>
      <c r="O86" s="104">
        <v>6155</v>
      </c>
      <c r="P86" s="104">
        <v>5064</v>
      </c>
      <c r="Q86" s="104">
        <v>2183</v>
      </c>
      <c r="R86" s="104">
        <v>699</v>
      </c>
      <c r="S86" s="104">
        <v>2092</v>
      </c>
      <c r="T86" s="104">
        <v>0</v>
      </c>
      <c r="U86" s="104">
        <v>0</v>
      </c>
      <c r="V86" s="104">
        <v>4917</v>
      </c>
      <c r="W86" s="104">
        <v>746</v>
      </c>
      <c r="X86" s="104">
        <v>333</v>
      </c>
      <c r="Y86" s="104">
        <v>272</v>
      </c>
      <c r="Z86" s="108">
        <f t="shared" si="4"/>
        <v>66260</v>
      </c>
      <c r="AA86" s="108">
        <f t="shared" si="5"/>
        <v>194221</v>
      </c>
    </row>
    <row r="87" spans="1:27" x14ac:dyDescent="0.2">
      <c r="A87" s="94" t="s">
        <v>107</v>
      </c>
      <c r="B87" s="103">
        <v>2018</v>
      </c>
      <c r="C87" s="104">
        <v>63</v>
      </c>
      <c r="D87" s="104">
        <v>4429</v>
      </c>
      <c r="E87" s="104">
        <v>3604</v>
      </c>
      <c r="F87" s="104">
        <v>889</v>
      </c>
      <c r="G87" s="104">
        <v>78540</v>
      </c>
      <c r="H87" s="104">
        <v>1205</v>
      </c>
      <c r="I87" s="104">
        <v>8660</v>
      </c>
      <c r="J87" s="104">
        <v>50587</v>
      </c>
      <c r="K87" s="104">
        <v>26541</v>
      </c>
      <c r="L87" s="104">
        <v>2533</v>
      </c>
      <c r="M87" s="104">
        <v>21684</v>
      </c>
      <c r="N87" s="104">
        <v>0</v>
      </c>
      <c r="O87" s="104">
        <v>7589</v>
      </c>
      <c r="P87" s="104">
        <v>5200</v>
      </c>
      <c r="Q87" s="104">
        <v>2215</v>
      </c>
      <c r="R87" s="104">
        <v>926</v>
      </c>
      <c r="S87" s="104">
        <v>2137</v>
      </c>
      <c r="T87" s="104">
        <v>0</v>
      </c>
      <c r="U87" s="104">
        <v>0</v>
      </c>
      <c r="V87" s="104">
        <v>5004</v>
      </c>
      <c r="W87" s="104">
        <v>741</v>
      </c>
      <c r="X87" s="104">
        <v>330</v>
      </c>
      <c r="Y87" s="104">
        <v>263</v>
      </c>
      <c r="Z87" s="108">
        <f t="shared" si="4"/>
        <v>88321</v>
      </c>
      <c r="AA87" s="108">
        <f t="shared" si="5"/>
        <v>223140</v>
      </c>
    </row>
    <row r="88" spans="1:27" x14ac:dyDescent="0.2">
      <c r="A88" s="94" t="s">
        <v>107</v>
      </c>
      <c r="B88" s="103">
        <v>2019</v>
      </c>
      <c r="C88" s="150">
        <v>25</v>
      </c>
      <c r="D88" s="150">
        <v>3956</v>
      </c>
      <c r="E88" s="150">
        <v>3639</v>
      </c>
      <c r="F88" s="150">
        <v>827</v>
      </c>
      <c r="G88" s="150">
        <v>72764</v>
      </c>
      <c r="H88" s="150">
        <v>1227</v>
      </c>
      <c r="I88" s="150">
        <v>5220</v>
      </c>
      <c r="J88" s="150">
        <v>36368</v>
      </c>
      <c r="K88" s="150">
        <v>23345</v>
      </c>
      <c r="L88" s="150">
        <v>1558</v>
      </c>
      <c r="M88" s="150">
        <v>20089</v>
      </c>
      <c r="N88" s="150">
        <v>0</v>
      </c>
      <c r="O88" s="150">
        <v>7146</v>
      </c>
      <c r="P88" s="150">
        <v>5283</v>
      </c>
      <c r="Q88" s="150">
        <v>1887</v>
      </c>
      <c r="R88" s="150">
        <v>489</v>
      </c>
      <c r="S88" s="150">
        <v>2134</v>
      </c>
      <c r="T88" s="150">
        <v>0</v>
      </c>
      <c r="U88" s="150">
        <v>0</v>
      </c>
      <c r="V88" s="150">
        <v>4851</v>
      </c>
      <c r="W88" s="150">
        <v>709</v>
      </c>
      <c r="X88" s="150">
        <v>278</v>
      </c>
      <c r="Y88" s="150">
        <v>177</v>
      </c>
      <c r="Z88" s="108">
        <f t="shared" si="4"/>
        <v>66491</v>
      </c>
      <c r="AA88" s="108">
        <f t="shared" si="5"/>
        <v>191972</v>
      </c>
    </row>
    <row r="89" spans="1:27" x14ac:dyDescent="0.2">
      <c r="A89" s="94" t="s">
        <v>107</v>
      </c>
      <c r="B89" s="103">
        <v>2020</v>
      </c>
      <c r="C89" s="199"/>
      <c r="D89" s="199"/>
      <c r="E89" s="199"/>
      <c r="F89" s="199"/>
      <c r="G89" s="199"/>
      <c r="H89" s="199"/>
      <c r="I89" s="199"/>
      <c r="J89" s="199"/>
      <c r="K89" s="199"/>
      <c r="L89" s="199"/>
      <c r="M89" s="199"/>
      <c r="N89" s="199"/>
      <c r="O89" s="199"/>
      <c r="P89" s="199"/>
      <c r="Q89" s="199"/>
      <c r="R89" s="199"/>
      <c r="S89" s="199"/>
      <c r="T89" s="199"/>
      <c r="U89" s="199"/>
      <c r="V89" s="199"/>
      <c r="W89" s="199"/>
      <c r="X89" s="199"/>
      <c r="Y89" s="199"/>
      <c r="Z89" s="108">
        <f t="shared" si="4"/>
        <v>0</v>
      </c>
      <c r="AA89" s="108">
        <f t="shared" si="5"/>
        <v>0</v>
      </c>
    </row>
    <row r="90" spans="1:27" x14ac:dyDescent="0.2">
      <c r="A90" s="94" t="s">
        <v>107</v>
      </c>
      <c r="B90" s="103">
        <v>2021</v>
      </c>
      <c r="C90" s="199"/>
      <c r="D90" s="199"/>
      <c r="E90" s="199"/>
      <c r="F90" s="199"/>
      <c r="G90" s="199"/>
      <c r="H90" s="199"/>
      <c r="I90" s="199"/>
      <c r="J90" s="199"/>
      <c r="K90" s="199"/>
      <c r="L90" s="199"/>
      <c r="M90" s="199"/>
      <c r="N90" s="199"/>
      <c r="O90" s="199"/>
      <c r="P90" s="199"/>
      <c r="Q90" s="199"/>
      <c r="R90" s="199"/>
      <c r="S90" s="199"/>
      <c r="T90" s="199"/>
      <c r="U90" s="199"/>
      <c r="V90" s="199"/>
      <c r="W90" s="199"/>
      <c r="X90" s="199"/>
      <c r="Y90" s="199"/>
      <c r="Z90" s="108">
        <f t="shared" si="4"/>
        <v>0</v>
      </c>
      <c r="AA90" s="108">
        <f t="shared" si="5"/>
        <v>0</v>
      </c>
    </row>
    <row r="91" spans="1:27" x14ac:dyDescent="0.2">
      <c r="A91" s="94" t="s">
        <v>107</v>
      </c>
      <c r="B91" s="103">
        <v>2022</v>
      </c>
      <c r="C91" s="199"/>
      <c r="D91" s="199"/>
      <c r="E91" s="199"/>
      <c r="F91" s="199"/>
      <c r="G91" s="199"/>
      <c r="H91" s="199"/>
      <c r="I91" s="199"/>
      <c r="J91" s="199"/>
      <c r="K91" s="199"/>
      <c r="L91" s="199"/>
      <c r="M91" s="199"/>
      <c r="N91" s="199"/>
      <c r="O91" s="199"/>
      <c r="P91" s="199"/>
      <c r="Q91" s="199"/>
      <c r="R91" s="199"/>
      <c r="S91" s="199"/>
      <c r="T91" s="199"/>
      <c r="U91" s="199"/>
      <c r="V91" s="199"/>
      <c r="W91" s="199"/>
      <c r="X91" s="199"/>
      <c r="Y91" s="199"/>
      <c r="Z91" s="108">
        <f t="shared" si="4"/>
        <v>0</v>
      </c>
      <c r="AA91" s="108">
        <f t="shared" si="5"/>
        <v>0</v>
      </c>
    </row>
    <row r="92" spans="1:27" x14ac:dyDescent="0.2">
      <c r="A92" s="94" t="s">
        <v>107</v>
      </c>
      <c r="B92" s="103">
        <v>2023</v>
      </c>
      <c r="C92" s="199"/>
      <c r="D92" s="199"/>
      <c r="E92" s="199"/>
      <c r="F92" s="199"/>
      <c r="G92" s="199"/>
      <c r="H92" s="199"/>
      <c r="I92" s="199"/>
      <c r="J92" s="199"/>
      <c r="K92" s="199"/>
      <c r="L92" s="199"/>
      <c r="M92" s="199"/>
      <c r="N92" s="199"/>
      <c r="O92" s="199"/>
      <c r="P92" s="199"/>
      <c r="Q92" s="199"/>
      <c r="R92" s="199"/>
      <c r="S92" s="199"/>
      <c r="T92" s="199"/>
      <c r="U92" s="199"/>
      <c r="V92" s="199"/>
      <c r="W92" s="199"/>
      <c r="X92" s="199"/>
      <c r="Y92" s="199"/>
      <c r="Z92" s="108">
        <f t="shared" si="4"/>
        <v>0</v>
      </c>
      <c r="AA92" s="108">
        <f t="shared" si="5"/>
        <v>0</v>
      </c>
    </row>
    <row r="93" spans="1:27" x14ac:dyDescent="0.2">
      <c r="A93" s="94" t="s">
        <v>107</v>
      </c>
      <c r="B93" s="103">
        <v>2024</v>
      </c>
      <c r="C93" s="199"/>
      <c r="D93" s="199"/>
      <c r="E93" s="199"/>
      <c r="F93" s="199"/>
      <c r="G93" s="199"/>
      <c r="H93" s="199"/>
      <c r="I93" s="199"/>
      <c r="J93" s="199"/>
      <c r="K93" s="199"/>
      <c r="L93" s="199"/>
      <c r="M93" s="199"/>
      <c r="N93" s="199"/>
      <c r="O93" s="199"/>
      <c r="P93" s="199"/>
      <c r="Q93" s="199"/>
      <c r="R93" s="199"/>
      <c r="S93" s="199"/>
      <c r="T93" s="199"/>
      <c r="U93" s="199"/>
      <c r="V93" s="199"/>
      <c r="W93" s="199"/>
      <c r="X93" s="199"/>
      <c r="Y93" s="199"/>
      <c r="Z93" s="108">
        <f t="shared" si="4"/>
        <v>0</v>
      </c>
      <c r="AA93" s="108">
        <f t="shared" si="5"/>
        <v>0</v>
      </c>
    </row>
    <row r="94" spans="1:27" x14ac:dyDescent="0.2">
      <c r="A94" s="94" t="s">
        <v>107</v>
      </c>
      <c r="B94" s="103">
        <v>2025</v>
      </c>
      <c r="C94" s="104"/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8">
        <f t="shared" si="4"/>
        <v>0</v>
      </c>
      <c r="AA94" s="108">
        <f t="shared" si="5"/>
        <v>0</v>
      </c>
    </row>
  </sheetData>
  <mergeCells count="3">
    <mergeCell ref="B5:AA5"/>
    <mergeCell ref="B36:AA36"/>
    <mergeCell ref="B67:AA67"/>
  </mergeCells>
  <printOptions horizontalCentered="1"/>
  <pageMargins left="0.47013888888888899" right="0.47013888888888899" top="0.4" bottom="0.45" header="0.51180555555555496" footer="0.25972222222222202"/>
  <pageSetup paperSize="0" scale="0" firstPageNumber="0" orientation="portrait" usePrinterDefaults="0" horizontalDpi="0" verticalDpi="0" copies="0"/>
  <headerFooter>
    <oddFooter>&amp;R&amp;6&amp;F,  &amp;A, 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T31"/>
  <sheetViews>
    <sheetView zoomScale="60" zoomScaleNormal="60" workbookViewId="0">
      <selection activeCell="B25" sqref="B25"/>
    </sheetView>
  </sheetViews>
  <sheetFormatPr defaultRowHeight="15" x14ac:dyDescent="0.2"/>
  <cols>
    <col min="1" max="1" width="6.140625"/>
    <col min="2" max="2" width="8.140625"/>
    <col min="3" max="3" width="8.85546875"/>
    <col min="4" max="4" width="190.7109375"/>
    <col min="5" max="5" width="8.85546875"/>
    <col min="6" max="6" width="4.28515625"/>
    <col min="7" max="7" width="8.140625"/>
    <col min="8" max="8" width="8.85546875"/>
    <col min="9" max="9" width="141.28515625"/>
    <col min="10" max="10" width="8.85546875"/>
    <col min="11" max="11" width="13.140625"/>
    <col min="12" max="12" width="8.85546875"/>
    <col min="13" max="13" width="8.85546875" style="109"/>
    <col min="14" max="14" width="9.7109375" style="109"/>
    <col min="15" max="15" width="17" style="109"/>
    <col min="16" max="16" width="13.140625" style="109"/>
    <col min="17" max="19" width="8.85546875" style="109"/>
    <col min="20" max="20" width="19.140625" style="109"/>
    <col min="21" max="1025" width="8.85546875"/>
  </cols>
  <sheetData>
    <row r="1" spans="1:20" s="110" customFormat="1" ht="60.75" customHeight="1" x14ac:dyDescent="0.25">
      <c r="A1" s="3">
        <v>39</v>
      </c>
      <c r="C1" s="110" t="s">
        <v>108</v>
      </c>
      <c r="M1" s="109"/>
      <c r="N1" s="109"/>
      <c r="O1" s="109"/>
      <c r="P1" s="109"/>
      <c r="Q1" s="109"/>
      <c r="R1" s="109"/>
      <c r="S1" s="109"/>
      <c r="T1" s="109"/>
    </row>
    <row r="2" spans="1:20" ht="16.5" customHeight="1" x14ac:dyDescent="0.25">
      <c r="C2" s="110">
        <f ca="1">OFFSET('Table 1'!$A$6,0,A1-1)</f>
        <v>0</v>
      </c>
    </row>
    <row r="3" spans="1:20" ht="20.25" x14ac:dyDescent="0.3">
      <c r="B3" s="110"/>
      <c r="C3" s="110">
        <f ca="1">OFFSET('Table 1'!$A$7,0,A1-1)</f>
        <v>0</v>
      </c>
      <c r="D3" s="110"/>
      <c r="E3" s="110"/>
      <c r="F3" s="110"/>
      <c r="G3" s="110"/>
      <c r="H3" s="110"/>
      <c r="I3" s="110"/>
      <c r="J3" s="110"/>
      <c r="K3" s="110"/>
      <c r="L3" s="110"/>
      <c r="M3" s="111" t="s">
        <v>109</v>
      </c>
      <c r="N3" s="112"/>
      <c r="O3" s="113"/>
      <c r="R3"/>
      <c r="S3"/>
      <c r="T3"/>
    </row>
    <row r="4" spans="1:20" ht="18" x14ac:dyDescent="0.25">
      <c r="B4" s="110"/>
      <c r="C4" s="110" t="str">
        <f ca="1">OFFSET('Table 1'!$A$8,0,A1-1)</f>
        <v>5-year Running Average of the Amount Colorado Exceeded Compact Entitlement after Accounting for CCP Delivery</v>
      </c>
      <c r="D4" s="110"/>
      <c r="E4" s="110"/>
      <c r="F4" s="110"/>
      <c r="G4" s="110"/>
      <c r="H4" s="110"/>
      <c r="I4" s="110"/>
      <c r="J4" s="110"/>
      <c r="K4" s="110"/>
      <c r="L4" s="110"/>
      <c r="M4" s="114"/>
      <c r="O4" s="115"/>
    </row>
    <row r="5" spans="1:20" ht="33" x14ac:dyDescent="0.4">
      <c r="B5" s="181" t="s">
        <v>110</v>
      </c>
      <c r="C5" s="181"/>
      <c r="D5" s="181"/>
      <c r="G5" s="110"/>
      <c r="H5" s="110"/>
      <c r="I5" s="110"/>
      <c r="M5" s="114"/>
      <c r="N5" s="116" t="s">
        <v>111</v>
      </c>
      <c r="O5" s="117" t="s">
        <v>112</v>
      </c>
    </row>
    <row r="6" spans="1:20" ht="18" x14ac:dyDescent="0.25">
      <c r="G6" s="110"/>
      <c r="H6" s="110"/>
      <c r="I6" s="110"/>
      <c r="M6" s="114">
        <v>2000</v>
      </c>
      <c r="N6" s="118">
        <f ca="1">OFFSET('Table 1'!$A10,0,$A$1-1)</f>
        <v>0</v>
      </c>
      <c r="O6" s="119"/>
    </row>
    <row r="7" spans="1:20" x14ac:dyDescent="0.2">
      <c r="M7" s="114">
        <f t="shared" ref="M7:M31" si="0">M6+1</f>
        <v>2001</v>
      </c>
      <c r="N7" s="118">
        <f ca="1">OFFSET('Table 1'!$A11,0,$A$1-1)</f>
        <v>0</v>
      </c>
      <c r="O7" s="119"/>
    </row>
    <row r="8" spans="1:20" x14ac:dyDescent="0.2">
      <c r="M8" s="114">
        <f t="shared" si="0"/>
        <v>2002</v>
      </c>
      <c r="N8" s="118">
        <f ca="1">OFFSET('Table 1'!$A12,0,$A$1-1)</f>
        <v>0</v>
      </c>
      <c r="O8" s="119"/>
    </row>
    <row r="9" spans="1:20" x14ac:dyDescent="0.2">
      <c r="M9" s="114">
        <f t="shared" si="0"/>
        <v>2003</v>
      </c>
      <c r="N9" s="118">
        <f ca="1">OFFSET('Table 1'!$A13,0,$A$1-1)</f>
        <v>0</v>
      </c>
      <c r="O9" s="119"/>
    </row>
    <row r="10" spans="1:20" x14ac:dyDescent="0.2">
      <c r="M10" s="114">
        <f t="shared" si="0"/>
        <v>2004</v>
      </c>
      <c r="N10" s="118">
        <f ca="1">OFFSET('Table 1'!$A14,0,$A$1-1)</f>
        <v>8550.0434129973328</v>
      </c>
      <c r="O10" s="119">
        <f t="shared" ref="O10:O31" ca="1" si="1">AVERAGE(N6:N10)</f>
        <v>1710.0086825994665</v>
      </c>
    </row>
    <row r="11" spans="1:20" x14ac:dyDescent="0.2">
      <c r="M11" s="114">
        <f t="shared" si="0"/>
        <v>2005</v>
      </c>
      <c r="N11" s="118">
        <f ca="1">OFFSET('Table 1'!$A15,0,$A$1-1)</f>
        <v>10070.355870163998</v>
      </c>
      <c r="O11" s="119">
        <f t="shared" ca="1" si="1"/>
        <v>3724.0798566322655</v>
      </c>
    </row>
    <row r="12" spans="1:20" x14ac:dyDescent="0.2">
      <c r="M12" s="114">
        <f t="shared" si="0"/>
        <v>2006</v>
      </c>
      <c r="N12" s="118">
        <f ca="1">OFFSET('Table 1'!$A16,0,$A$1-1)</f>
        <v>11242.964325430665</v>
      </c>
      <c r="O12" s="119">
        <f t="shared" ca="1" si="1"/>
        <v>5972.6727217183989</v>
      </c>
    </row>
    <row r="13" spans="1:20" x14ac:dyDescent="0.2">
      <c r="M13" s="114">
        <f t="shared" si="0"/>
        <v>2007</v>
      </c>
      <c r="N13" s="118">
        <f ca="1">OFFSET('Table 1'!$A17,0,$A$1-1)</f>
        <v>11255.188679405119</v>
      </c>
      <c r="O13" s="119">
        <f t="shared" ca="1" si="1"/>
        <v>8223.7104575994217</v>
      </c>
    </row>
    <row r="14" spans="1:20" x14ac:dyDescent="0.2">
      <c r="M14" s="114">
        <f t="shared" si="0"/>
        <v>2008</v>
      </c>
      <c r="N14" s="118">
        <f ca="1">OFFSET('Table 1'!$A18,0,$A$1-1)</f>
        <v>9918.6464089436377</v>
      </c>
      <c r="O14" s="119">
        <f t="shared" ca="1" si="1"/>
        <v>10207.439739388148</v>
      </c>
    </row>
    <row r="15" spans="1:20" x14ac:dyDescent="0.2">
      <c r="M15" s="114">
        <f t="shared" si="0"/>
        <v>2009</v>
      </c>
      <c r="N15" s="118">
        <f ca="1">OFFSET('Table 1'!$A19,0,$A$1-1)</f>
        <v>8564.4633963884007</v>
      </c>
      <c r="O15" s="119">
        <f t="shared" ca="1" si="1"/>
        <v>10210.323736066362</v>
      </c>
    </row>
    <row r="16" spans="1:20" x14ac:dyDescent="0.2">
      <c r="M16" s="114">
        <f t="shared" si="0"/>
        <v>2010</v>
      </c>
      <c r="N16" s="118">
        <f ca="1">OFFSET('Table 1'!$A20,0,$A$1-1)</f>
        <v>7004.379682705292</v>
      </c>
      <c r="O16" s="119">
        <f t="shared" ca="1" si="1"/>
        <v>9597.1284985746224</v>
      </c>
    </row>
    <row r="17" spans="13:15" x14ac:dyDescent="0.2">
      <c r="M17" s="114">
        <f t="shared" si="0"/>
        <v>2011</v>
      </c>
      <c r="N17" s="118">
        <f ca="1">OFFSET('Table 1'!$A21,0,$A$1-1)</f>
        <v>5815.6861894386248</v>
      </c>
      <c r="O17" s="119">
        <f t="shared" ca="1" si="1"/>
        <v>8511.672871376215</v>
      </c>
    </row>
    <row r="18" spans="13:15" x14ac:dyDescent="0.2">
      <c r="M18" s="114">
        <f t="shared" si="0"/>
        <v>2012</v>
      </c>
      <c r="N18" s="118">
        <f ca="1">OFFSET('Table 1'!$A22,0,$A$1-1)</f>
        <v>4332.7851374641714</v>
      </c>
      <c r="O18" s="119">
        <f t="shared" ca="1" si="1"/>
        <v>7127.1921629880253</v>
      </c>
    </row>
    <row r="19" spans="13:15" x14ac:dyDescent="0.2">
      <c r="M19" s="114">
        <f t="shared" si="0"/>
        <v>2013</v>
      </c>
      <c r="N19" s="118">
        <f ca="1">OFFSET('Table 1'!$A23,0,$A$1-1)</f>
        <v>5409.6012875198367</v>
      </c>
      <c r="O19" s="119">
        <f t="shared" ca="1" si="1"/>
        <v>6225.3831387032651</v>
      </c>
    </row>
    <row r="20" spans="13:15" x14ac:dyDescent="0.2">
      <c r="M20" s="114">
        <f t="shared" si="0"/>
        <v>2014</v>
      </c>
      <c r="N20" s="118">
        <f ca="1">OFFSET('Table 1'!$A24,0,$A$1-1)</f>
        <v>5063.8641007417418</v>
      </c>
      <c r="O20" s="119">
        <f t="shared" ca="1" si="1"/>
        <v>5525.2632795739337</v>
      </c>
    </row>
    <row r="21" spans="13:15" x14ac:dyDescent="0.2">
      <c r="M21" s="114">
        <f t="shared" si="0"/>
        <v>2015</v>
      </c>
      <c r="N21" s="118">
        <f ca="1">OFFSET('Table 1'!$A25,0,$A$1-1)</f>
        <v>4290.0613192581814</v>
      </c>
      <c r="O21" s="119">
        <f t="shared" ca="1" si="1"/>
        <v>4982.3996068845108</v>
      </c>
    </row>
    <row r="22" spans="13:15" x14ac:dyDescent="0.2">
      <c r="M22" s="114">
        <f t="shared" si="0"/>
        <v>2016</v>
      </c>
      <c r="N22" s="118">
        <f ca="1">OFFSET('Table 1'!$A26,0,$A$1-1)</f>
        <v>3307.384297258182</v>
      </c>
      <c r="O22" s="119">
        <f t="shared" ca="1" si="1"/>
        <v>4480.7392284484222</v>
      </c>
    </row>
    <row r="23" spans="13:15" x14ac:dyDescent="0.2">
      <c r="M23" s="114">
        <f t="shared" si="0"/>
        <v>2017</v>
      </c>
      <c r="N23" s="118">
        <f ca="1">OFFSET('Table 1'!$A27,0,$A$1-1)</f>
        <v>2476.8593372581827</v>
      </c>
      <c r="O23" s="119">
        <f t="shared" ca="1" si="1"/>
        <v>4109.5540684072239</v>
      </c>
    </row>
    <row r="24" spans="13:15" x14ac:dyDescent="0.2">
      <c r="M24" s="114">
        <f t="shared" si="0"/>
        <v>2018</v>
      </c>
      <c r="N24" s="118">
        <f ca="1">OFFSET('Table 1'!$A28,0,$A$1-1)</f>
        <v>-170.83972800000191</v>
      </c>
      <c r="O24" s="119">
        <f t="shared" ca="1" si="1"/>
        <v>2993.4658653032575</v>
      </c>
    </row>
    <row r="25" spans="13:15" x14ac:dyDescent="0.2">
      <c r="M25" s="114">
        <f t="shared" si="0"/>
        <v>2019</v>
      </c>
      <c r="N25" s="118">
        <f ca="1">OFFSET('Table 1'!$A29,0,$A$1-1)</f>
        <v>-404.31301800000222</v>
      </c>
      <c r="O25" s="119">
        <f t="shared" ca="1" si="1"/>
        <v>1899.8304415549082</v>
      </c>
    </row>
    <row r="26" spans="13:15" x14ac:dyDescent="0.2">
      <c r="M26" s="114">
        <f t="shared" si="0"/>
        <v>2020</v>
      </c>
      <c r="N26" s="118">
        <f ca="1">OFFSET('Table 1'!$A30,0,$A$1-1)</f>
        <v>-334.55520000000104</v>
      </c>
      <c r="O26" s="119">
        <f t="shared" ca="1" si="1"/>
        <v>974.90713770327181</v>
      </c>
    </row>
    <row r="27" spans="13:15" x14ac:dyDescent="0.2">
      <c r="M27" s="114">
        <f t="shared" si="0"/>
        <v>2021</v>
      </c>
      <c r="N27" s="118">
        <f ca="1">OFFSET('Table 1'!$A31,0,$A$1-1)</f>
        <v>-382.08156000000162</v>
      </c>
      <c r="O27" s="119">
        <f t="shared" ca="1" si="1"/>
        <v>237.0139662516352</v>
      </c>
    </row>
    <row r="28" spans="13:15" x14ac:dyDescent="0.2">
      <c r="M28" s="114">
        <f t="shared" si="0"/>
        <v>2022</v>
      </c>
      <c r="N28" s="118">
        <f ca="1">OFFSET('Table 1'!$A32,0,$A$1-1)</f>
        <v>115.62807999999787</v>
      </c>
      <c r="O28" s="119">
        <f t="shared" ca="1" si="1"/>
        <v>-235.23228520000174</v>
      </c>
    </row>
    <row r="29" spans="13:15" x14ac:dyDescent="0.2">
      <c r="M29" s="114">
        <f t="shared" si="0"/>
        <v>2023</v>
      </c>
      <c r="N29" s="118">
        <f ca="1">OFFSET('Table 1'!$A33,0,$A$1-1)</f>
        <v>562.2432399999991</v>
      </c>
      <c r="O29" s="119">
        <f t="shared" ca="1" si="1"/>
        <v>-88.615691600001583</v>
      </c>
    </row>
    <row r="30" spans="13:15" x14ac:dyDescent="0.2">
      <c r="M30" s="114">
        <f t="shared" si="0"/>
        <v>2024</v>
      </c>
      <c r="N30" s="118">
        <f ca="1">OFFSET('Table 1'!$A34,0,$A$1-1)</f>
        <v>0</v>
      </c>
      <c r="O30" s="119">
        <f t="shared" ca="1" si="1"/>
        <v>-7.7530880000011164</v>
      </c>
    </row>
    <row r="31" spans="13:15" x14ac:dyDescent="0.2">
      <c r="M31" s="114">
        <f t="shared" si="0"/>
        <v>2025</v>
      </c>
      <c r="N31" s="118">
        <f ca="1">OFFSET('Table 1'!$A35,0,$A$1-1)</f>
        <v>0</v>
      </c>
      <c r="O31" s="119">
        <f t="shared" ca="1" si="1"/>
        <v>59.157951999999071</v>
      </c>
    </row>
  </sheetData>
  <mergeCells count="1">
    <mergeCell ref="B5:D5"/>
  </mergeCells>
  <pageMargins left="0.75" right="0.75" top="1" bottom="1" header="0.51180555555555496" footer="0.5"/>
  <pageSetup paperSize="0" scale="0" firstPageNumber="0" orientation="portrait" usePrinterDefaults="0" horizontalDpi="0" verticalDpi="0" copies="0"/>
  <headerFooter>
    <oddFooter>&amp;R&amp;8&amp;F, &amp;A, &amp;D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D43"/>
  <sheetViews>
    <sheetView zoomScaleNormal="100" workbookViewId="0">
      <selection sqref="A1:D1"/>
    </sheetView>
  </sheetViews>
  <sheetFormatPr defaultRowHeight="12.75" x14ac:dyDescent="0.2"/>
  <cols>
    <col min="1" max="2" width="8.42578125"/>
    <col min="3" max="3" width="29.7109375"/>
    <col min="4" max="4" width="71.85546875"/>
    <col min="5" max="1025" width="8.42578125"/>
  </cols>
  <sheetData>
    <row r="1" spans="1:4" ht="20.25" x14ac:dyDescent="0.3">
      <c r="A1" s="185" t="s">
        <v>113</v>
      </c>
      <c r="B1" s="185"/>
      <c r="C1" s="185"/>
      <c r="D1" s="185"/>
    </row>
    <row r="2" spans="1:4" ht="15" x14ac:dyDescent="0.2">
      <c r="A2" s="186" t="s">
        <v>114</v>
      </c>
      <c r="B2" s="186"/>
      <c r="C2" s="186"/>
      <c r="D2" s="186"/>
    </row>
    <row r="4" spans="1:4" ht="25.5" x14ac:dyDescent="0.2">
      <c r="A4" s="120" t="s">
        <v>115</v>
      </c>
      <c r="B4" s="120" t="s">
        <v>116</v>
      </c>
      <c r="C4" s="121" t="s">
        <v>117</v>
      </c>
      <c r="D4" s="122" t="s">
        <v>118</v>
      </c>
    </row>
    <row r="5" spans="1:4" ht="13.9" customHeight="1" x14ac:dyDescent="0.2">
      <c r="A5" s="123">
        <v>1</v>
      </c>
      <c r="B5" s="124"/>
      <c r="C5" s="125" t="str">
        <f ca="1">OFFSET('Table 1'!$A$8,0,$A5-$A$5)</f>
        <v>Jan - Dec Calendar Year</v>
      </c>
      <c r="D5" s="126" t="s">
        <v>119</v>
      </c>
    </row>
    <row r="6" spans="1:4" ht="12.75" customHeight="1" x14ac:dyDescent="0.2">
      <c r="A6" s="127">
        <f t="shared" ref="A6:A43" si="0">A5+1</f>
        <v>2</v>
      </c>
      <c r="B6" s="187" t="s">
        <v>5</v>
      </c>
      <c r="C6" s="128" t="str">
        <f ca="1">OFFSET('Table 1'!$A$8,0,$A6-$A$5)</f>
        <v>North Fork Gaged Flow</v>
      </c>
      <c r="D6" s="129" t="s">
        <v>120</v>
      </c>
    </row>
    <row r="7" spans="1:4" ht="25.5" x14ac:dyDescent="0.2">
      <c r="A7" s="130">
        <f t="shared" si="0"/>
        <v>3</v>
      </c>
      <c r="B7" s="187"/>
      <c r="C7" s="131" t="str">
        <f ca="1">OFFSET('Table 1'!$A$8,0,$A7-$A$5)</f>
        <v>CCP Deliveries</v>
      </c>
      <c r="D7" s="132" t="s">
        <v>121</v>
      </c>
    </row>
    <row r="8" spans="1:4" ht="25.5" x14ac:dyDescent="0.2">
      <c r="A8" s="130">
        <f t="shared" si="0"/>
        <v>4</v>
      </c>
      <c r="B8" s="187"/>
      <c r="C8" s="131" t="str">
        <f ca="1">OFFSET('Table 1'!$A$8,0,$A8-$A$5)</f>
        <v>Net North Fork Gaged Flows for Virgin Flow Calculations</v>
      </c>
      <c r="D8" s="133" t="s">
        <v>122</v>
      </c>
    </row>
    <row r="9" spans="1:4" ht="27.6" customHeight="1" x14ac:dyDescent="0.2">
      <c r="A9" s="130">
        <f t="shared" si="0"/>
        <v>5</v>
      </c>
      <c r="B9" s="187"/>
      <c r="C9" s="131" t="str">
        <f ca="1">OFFSET('Table 1'!$A$8,0,$A9-$A$5)</f>
        <v>0.40 x Haigler Canal Divs Measured at Stateline</v>
      </c>
      <c r="D9" s="132" t="s">
        <v>123</v>
      </c>
    </row>
    <row r="10" spans="1:4" ht="41.65" customHeight="1" x14ac:dyDescent="0.2">
      <c r="A10" s="130">
        <f t="shared" si="0"/>
        <v>6</v>
      </c>
      <c r="B10" s="187"/>
      <c r="C10" s="131" t="str">
        <f ca="1">OFFSET('Table 1'!$A$8,0,$A10-$A$5)</f>
        <v>CO SW and Small Res Evap</v>
      </c>
      <c r="D10" s="132" t="s">
        <v>124</v>
      </c>
    </row>
    <row r="11" spans="1:4" ht="27.6" customHeight="1" x14ac:dyDescent="0.2">
      <c r="A11" s="130">
        <f t="shared" si="0"/>
        <v>7</v>
      </c>
      <c r="B11" s="187"/>
      <c r="C11" s="131" t="str">
        <f ca="1">OFFSET('Table 1'!$A$8,0,$A11-$A$5)</f>
        <v>CO GW Con Use</v>
      </c>
      <c r="D11" s="132" t="s">
        <v>125</v>
      </c>
    </row>
    <row r="12" spans="1:4" ht="27.6" customHeight="1" x14ac:dyDescent="0.2">
      <c r="A12" s="130">
        <f t="shared" si="0"/>
        <v>8</v>
      </c>
      <c r="B12" s="187"/>
      <c r="C12" s="131" t="str">
        <f ca="1">OFFSET('Table 1'!$A$8,0,$A12-$A$5)</f>
        <v>KS GW Con Use</v>
      </c>
      <c r="D12" s="132" t="s">
        <v>126</v>
      </c>
    </row>
    <row r="13" spans="1:4" ht="40.9" customHeight="1" x14ac:dyDescent="0.2">
      <c r="A13" s="130">
        <f t="shared" si="0"/>
        <v>9</v>
      </c>
      <c r="B13" s="187"/>
      <c r="C13" s="131" t="str">
        <f ca="1">OFFSET('Table 1'!$A$8,0,$A13-$A$5)</f>
        <v>NE GW and SW Con Use</v>
      </c>
      <c r="D13" s="132" t="s">
        <v>127</v>
      </c>
    </row>
    <row r="14" spans="1:4" ht="13.9" customHeight="1" x14ac:dyDescent="0.2">
      <c r="A14" s="134">
        <f t="shared" si="0"/>
        <v>10</v>
      </c>
      <c r="B14" s="187"/>
      <c r="C14" s="135" t="str">
        <f ca="1">OFFSET('Table 1'!$A$8,0,$A14-$A$5)</f>
        <v>Virgin Flow</v>
      </c>
      <c r="D14" s="136" t="s">
        <v>128</v>
      </c>
    </row>
    <row r="15" spans="1:4" ht="13.9" customHeight="1" x14ac:dyDescent="0.2">
      <c r="A15" s="127">
        <f t="shared" si="0"/>
        <v>11</v>
      </c>
      <c r="B15" s="183" t="s">
        <v>6</v>
      </c>
      <c r="C15" s="137" t="str">
        <f ca="1">OFFSET('Table 1'!$A$8,0,$A15-$A$5)</f>
        <v>Gaged Flow</v>
      </c>
      <c r="D15" s="138" t="s">
        <v>129</v>
      </c>
    </row>
    <row r="16" spans="1:4" ht="29.65" customHeight="1" x14ac:dyDescent="0.2">
      <c r="A16" s="130">
        <f t="shared" si="0"/>
        <v>12</v>
      </c>
      <c r="B16" s="183" t="s">
        <v>6</v>
      </c>
      <c r="C16" s="139" t="str">
        <f ca="1">OFFSET('Table 1'!$A$8,0,$A16-$A$5)</f>
        <v xml:space="preserve">CO SW </v>
      </c>
      <c r="D16" s="132" t="s">
        <v>130</v>
      </c>
    </row>
    <row r="17" spans="1:4" ht="28.9" customHeight="1" x14ac:dyDescent="0.2">
      <c r="A17" s="130">
        <f t="shared" si="0"/>
        <v>13</v>
      </c>
      <c r="B17" s="183" t="s">
        <v>6</v>
      </c>
      <c r="C17" s="139" t="str">
        <f ca="1">OFFSET('Table 1'!$A$8,0,$A17-$A$5)</f>
        <v>CO GW</v>
      </c>
      <c r="D17" s="132" t="s">
        <v>131</v>
      </c>
    </row>
    <row r="18" spans="1:4" ht="28.9" customHeight="1" x14ac:dyDescent="0.2">
      <c r="A18" s="130">
        <f t="shared" si="0"/>
        <v>14</v>
      </c>
      <c r="B18" s="183" t="s">
        <v>6</v>
      </c>
      <c r="C18" s="139" t="str">
        <f ca="1">OFFSET('Table 1'!$A$8,0,$A18-$A$5)</f>
        <v>KS GW and Non-Fed Res Evap</v>
      </c>
      <c r="D18" s="132" t="s">
        <v>132</v>
      </c>
    </row>
    <row r="19" spans="1:4" ht="27.6" customHeight="1" x14ac:dyDescent="0.2">
      <c r="A19" s="130">
        <f t="shared" si="0"/>
        <v>15</v>
      </c>
      <c r="B19" s="183" t="s">
        <v>6</v>
      </c>
      <c r="C19" s="139" t="str">
        <f ca="1">OFFSET('Table 1'!$A$8,0,$A19-$A$5)</f>
        <v>NE GW</v>
      </c>
      <c r="D19" s="132" t="s">
        <v>133</v>
      </c>
    </row>
    <row r="20" spans="1:4" ht="13.9" customHeight="1" x14ac:dyDescent="0.2">
      <c r="A20" s="134">
        <f t="shared" si="0"/>
        <v>16</v>
      </c>
      <c r="B20" s="183" t="s">
        <v>6</v>
      </c>
      <c r="C20" s="140" t="str">
        <f ca="1">OFFSET('Table 1'!$A$8,0,$A20-$A$5)</f>
        <v>Virgin Flow</v>
      </c>
      <c r="D20" s="141" t="s">
        <v>134</v>
      </c>
    </row>
    <row r="21" spans="1:4" ht="13.9" customHeight="1" x14ac:dyDescent="0.2">
      <c r="A21" s="127">
        <f t="shared" si="0"/>
        <v>17</v>
      </c>
      <c r="B21" s="188" t="s">
        <v>7</v>
      </c>
      <c r="C21" s="137" t="str">
        <f ca="1">OFFSET('Table 1'!$A$8,0,$A21-$A$5)</f>
        <v>Gaged Flow at Benkelman</v>
      </c>
      <c r="D21" s="138" t="s">
        <v>135</v>
      </c>
    </row>
    <row r="22" spans="1:4" ht="25.9" customHeight="1" x14ac:dyDescent="0.2">
      <c r="A22" s="130">
        <f t="shared" si="0"/>
        <v>18</v>
      </c>
      <c r="B22" s="188" t="s">
        <v>7</v>
      </c>
      <c r="C22" s="139" t="str">
        <f ca="1">OFFSET('Table 1'!$A$8,0,$A22-$A$5)</f>
        <v>CO SW + CO Small Res Evap</v>
      </c>
      <c r="D22" s="142" t="s">
        <v>136</v>
      </c>
    </row>
    <row r="23" spans="1:4" ht="13.9" customHeight="1" x14ac:dyDescent="0.2">
      <c r="A23" s="130">
        <f t="shared" si="0"/>
        <v>19</v>
      </c>
      <c r="B23" s="188" t="s">
        <v>7</v>
      </c>
      <c r="C23" s="139" t="str">
        <f ca="1">OFFSET('Table 1'!$A$8,0,$A23-$A$5)</f>
        <v>CO GW + Bonny Res Seepage</v>
      </c>
      <c r="D23" s="132" t="s">
        <v>137</v>
      </c>
    </row>
    <row r="24" spans="1:4" ht="13.9" customHeight="1" x14ac:dyDescent="0.2">
      <c r="A24" s="130">
        <f t="shared" si="0"/>
        <v>20</v>
      </c>
      <c r="B24" s="188" t="s">
        <v>7</v>
      </c>
      <c r="C24" s="139" t="str">
        <f ca="1">OFFSET('Table 1'!$A$8,0,$A24-$A$5)</f>
        <v>CO Bonny Res Evap</v>
      </c>
      <c r="D24" s="142" t="s">
        <v>138</v>
      </c>
    </row>
    <row r="25" spans="1:4" ht="26.65" customHeight="1" x14ac:dyDescent="0.2">
      <c r="A25" s="130">
        <f t="shared" si="0"/>
        <v>21</v>
      </c>
      <c r="B25" s="188" t="s">
        <v>7</v>
      </c>
      <c r="C25" s="139" t="str">
        <f ca="1">OFFSET('Table 1'!$A$8,0,$A25-$A$5)</f>
        <v>KS GW, Non-Fed Res Evap, SW CU</v>
      </c>
      <c r="D25" s="142" t="s">
        <v>139</v>
      </c>
    </row>
    <row r="26" spans="1:4" ht="29.65" customHeight="1" x14ac:dyDescent="0.2">
      <c r="A26" s="130">
        <f t="shared" si="0"/>
        <v>22</v>
      </c>
      <c r="B26" s="188" t="s">
        <v>7</v>
      </c>
      <c r="C26" s="139" t="str">
        <f ca="1">OFFSET('Table 1'!$A$8,0,$A26-$A$5)</f>
        <v>NE GW</v>
      </c>
      <c r="D26" s="132" t="s">
        <v>140</v>
      </c>
    </row>
    <row r="27" spans="1:4" ht="13.9" customHeight="1" x14ac:dyDescent="0.2">
      <c r="A27" s="134">
        <f t="shared" si="0"/>
        <v>23</v>
      </c>
      <c r="B27" s="188" t="s">
        <v>7</v>
      </c>
      <c r="C27" s="140" t="str">
        <f ca="1">OFFSET('Table 1'!$A$8,0,$A27-$A$5)</f>
        <v>Virgin Flow</v>
      </c>
      <c r="D27" s="141" t="s">
        <v>141</v>
      </c>
    </row>
    <row r="28" spans="1:4" ht="13.9" customHeight="1" x14ac:dyDescent="0.2">
      <c r="A28" s="127">
        <f t="shared" si="0"/>
        <v>24</v>
      </c>
      <c r="B28" s="182" t="s">
        <v>8</v>
      </c>
      <c r="C28" s="137" t="str">
        <f ca="1">OFFSET('Table 1'!$A$8,0,$A28-$A$5)</f>
        <v>North Fork</v>
      </c>
      <c r="D28" s="138" t="s">
        <v>142</v>
      </c>
    </row>
    <row r="29" spans="1:4" ht="13.9" customHeight="1" x14ac:dyDescent="0.2">
      <c r="A29" s="130">
        <f t="shared" si="0"/>
        <v>25</v>
      </c>
      <c r="B29" s="182"/>
      <c r="C29" s="139" t="str">
        <f ca="1">OFFSET('Table 1'!$A$8,0,$A29-$A$5)</f>
        <v>Arikaree</v>
      </c>
      <c r="D29" s="142" t="s">
        <v>143</v>
      </c>
    </row>
    <row r="30" spans="1:4" ht="13.9" customHeight="1" x14ac:dyDescent="0.2">
      <c r="A30" s="130">
        <f t="shared" si="0"/>
        <v>26</v>
      </c>
      <c r="B30" s="182"/>
      <c r="C30" s="139" t="str">
        <f ca="1">OFFSET('Table 1'!$A$8,0,$A30-$A$5)</f>
        <v>South Fork</v>
      </c>
      <c r="D30" s="142" t="s">
        <v>144</v>
      </c>
    </row>
    <row r="31" spans="1:4" ht="28.9" customHeight="1" x14ac:dyDescent="0.2">
      <c r="A31" s="130">
        <f t="shared" si="0"/>
        <v>27</v>
      </c>
      <c r="B31" s="182"/>
      <c r="C31" s="139" t="str">
        <f ca="1">OFFSET('Table 1'!$A$8,0,$A31-$A$5)</f>
        <v>Colorado Allocation of Beaver Creek (See Table 5F in Water Short Year)</v>
      </c>
      <c r="D31" s="142" t="s">
        <v>145</v>
      </c>
    </row>
    <row r="32" spans="1:4" ht="13.9" customHeight="1" x14ac:dyDescent="0.2">
      <c r="A32" s="134">
        <f t="shared" si="0"/>
        <v>28</v>
      </c>
      <c r="B32" s="182"/>
      <c r="C32" s="140" t="str">
        <f ca="1">OFFSET('Table 1'!$A$8,0,$A32-$A$5)</f>
        <v>Total of All Basins</v>
      </c>
      <c r="D32" s="141" t="s">
        <v>146</v>
      </c>
    </row>
    <row r="33" spans="1:4" ht="13.9" customHeight="1" x14ac:dyDescent="0.2">
      <c r="A33" s="143">
        <f t="shared" si="0"/>
        <v>29</v>
      </c>
      <c r="B33" s="183" t="s">
        <v>9</v>
      </c>
      <c r="C33" s="144" t="str">
        <f ca="1">OFFSET('Table 1'!$A$8,0,$A33-$A$5)</f>
        <v>North Fork</v>
      </c>
      <c r="D33" s="145" t="s">
        <v>147</v>
      </c>
    </row>
    <row r="34" spans="1:4" ht="13.9" customHeight="1" x14ac:dyDescent="0.2">
      <c r="A34" s="130">
        <f t="shared" si="0"/>
        <v>30</v>
      </c>
      <c r="B34" s="183"/>
      <c r="C34" s="139" t="str">
        <f ca="1">OFFSET('Table 1'!$A$8,0,$A34-$A$5)</f>
        <v>Arikaree</v>
      </c>
      <c r="D34" s="142" t="s">
        <v>148</v>
      </c>
    </row>
    <row r="35" spans="1:4" ht="13.9" customHeight="1" x14ac:dyDescent="0.2">
      <c r="A35" s="130">
        <f t="shared" si="0"/>
        <v>31</v>
      </c>
      <c r="B35" s="183"/>
      <c r="C35" s="139" t="str">
        <f ca="1">OFFSET('Table 1'!$A$8,0,$A35-$A$5)</f>
        <v>South Fork</v>
      </c>
      <c r="D35" s="142" t="s">
        <v>149</v>
      </c>
    </row>
    <row r="36" spans="1:4" ht="13.9" customHeight="1" x14ac:dyDescent="0.2">
      <c r="A36" s="130">
        <f t="shared" si="0"/>
        <v>32</v>
      </c>
      <c r="B36" s="183"/>
      <c r="C36" s="139" t="str">
        <f ca="1">OFFSET('Table 1'!$A$8,0,$A36-$A$5)</f>
        <v>Buffalo and Rock Creek</v>
      </c>
      <c r="D36" s="142" t="s">
        <v>150</v>
      </c>
    </row>
    <row r="37" spans="1:4" ht="13.9" customHeight="1" x14ac:dyDescent="0.2">
      <c r="A37" s="130">
        <f t="shared" si="0"/>
        <v>33</v>
      </c>
      <c r="B37" s="183"/>
      <c r="C37" s="139" t="str">
        <f ca="1">OFFSET('Table 1'!$A$8,0,$A37-$A$5)</f>
        <v>French-man Creek</v>
      </c>
      <c r="D37" s="142" t="s">
        <v>150</v>
      </c>
    </row>
    <row r="38" spans="1:4" ht="13.9" customHeight="1" x14ac:dyDescent="0.2">
      <c r="A38" s="130">
        <f t="shared" si="0"/>
        <v>34</v>
      </c>
      <c r="B38" s="183"/>
      <c r="C38" s="139" t="str">
        <f ca="1">OFFSET('Table 1'!$A$8,0,$A38-$A$5)</f>
        <v>Rep River Mainstem</v>
      </c>
      <c r="D38" s="142" t="s">
        <v>150</v>
      </c>
    </row>
    <row r="39" spans="1:4" ht="13.9" customHeight="1" x14ac:dyDescent="0.2">
      <c r="A39" s="134">
        <f t="shared" si="0"/>
        <v>35</v>
      </c>
      <c r="B39" s="183"/>
      <c r="C39" s="140" t="str">
        <f ca="1">OFFSET('Table 1'!$A$8,0,$A39-$A$5)</f>
        <v xml:space="preserve">Total Colorado Con Use </v>
      </c>
      <c r="D39" s="141" t="s">
        <v>151</v>
      </c>
    </row>
    <row r="40" spans="1:4" ht="41.65" customHeight="1" x14ac:dyDescent="0.2">
      <c r="A40" s="127">
        <f t="shared" si="0"/>
        <v>36</v>
      </c>
      <c r="B40" s="184" t="s">
        <v>152</v>
      </c>
      <c r="C40" s="137" t="str">
        <f ca="1">OFFSET('Table 1'!$A$8,0,$A40-$A$5)</f>
        <v>Annual Amount Colorado Exceeded Compact Entitlement BEFORE CCP Delivery</v>
      </c>
      <c r="D40" s="138" t="s">
        <v>153</v>
      </c>
    </row>
    <row r="41" spans="1:4" ht="31.15" customHeight="1" x14ac:dyDescent="0.2">
      <c r="A41" s="130">
        <f t="shared" si="0"/>
        <v>37</v>
      </c>
      <c r="B41" s="184"/>
      <c r="C41" s="139" t="str">
        <f ca="1">OFFSET('Table 1'!$A$8,0,$A41-$A$5)</f>
        <v>CCP Deliveries</v>
      </c>
      <c r="D41" s="142" t="s">
        <v>121</v>
      </c>
    </row>
    <row r="42" spans="1:4" ht="42.6" customHeight="1" x14ac:dyDescent="0.2">
      <c r="A42" s="130">
        <f t="shared" si="0"/>
        <v>38</v>
      </c>
      <c r="B42" s="184"/>
      <c r="C42" s="139" t="str">
        <f ca="1">OFFSET('Table 1'!$A$8,0,$A42-$A$5)</f>
        <v>Annual Amount Colorado Exceeded Compact Entitlement after Accounting for CCP Delivery</v>
      </c>
      <c r="D42" s="142" t="s">
        <v>154</v>
      </c>
    </row>
    <row r="43" spans="1:4" ht="57.6" customHeight="1" x14ac:dyDescent="0.2">
      <c r="A43" s="134">
        <f t="shared" si="0"/>
        <v>39</v>
      </c>
      <c r="B43" s="184"/>
      <c r="C43" s="140" t="str">
        <f ca="1">OFFSET('Table 1'!$A$8,0,$A43-$A$5)</f>
        <v>5-year Running Average of the Amount Colorado Exceeded Compact Entitlement after Accounting for CCP Delivery</v>
      </c>
      <c r="D43" s="141" t="s">
        <v>155</v>
      </c>
    </row>
  </sheetData>
  <mergeCells count="8">
    <mergeCell ref="B28:B32"/>
    <mergeCell ref="B33:B39"/>
    <mergeCell ref="B40:B43"/>
    <mergeCell ref="A1:D1"/>
    <mergeCell ref="A2:D2"/>
    <mergeCell ref="B6:B14"/>
    <mergeCell ref="B15:B20"/>
    <mergeCell ref="B21:B27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7</vt:i4>
      </vt:variant>
    </vt:vector>
  </HeadingPairs>
  <TitlesOfParts>
    <vt:vector size="12" baseType="lpstr">
      <vt:lpstr>Table 1</vt:lpstr>
      <vt:lpstr>SW Data</vt:lpstr>
      <vt:lpstr>GW Data</vt:lpstr>
      <vt:lpstr>Graph of Table 1</vt:lpstr>
      <vt:lpstr>Explanation of Cols</vt:lpstr>
      <vt:lpstr>'SW Data'!gage</vt:lpstr>
      <vt:lpstr>'SW Data'!Print_Area</vt:lpstr>
      <vt:lpstr>'Table 1'!Print_Area</vt:lpstr>
      <vt:lpstr>'SW Data'!Print_Area_0</vt:lpstr>
      <vt:lpstr>'Table 1'!Print_Area_0</vt:lpstr>
      <vt:lpstr>'Table 1'!Print_Titles</vt:lpstr>
      <vt:lpstr>'Table 1'!Print_Titles_0</vt:lpstr>
    </vt:vector>
  </TitlesOfParts>
  <Company>Helton &amp; Williamsen, P.C.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Jim Slattery</dc:creator>
  <dc:description/>
  <cp:lastModifiedBy>Principia</cp:lastModifiedBy>
  <cp:revision>5</cp:revision>
  <cp:lastPrinted>2018-09-07T16:34:49Z</cp:lastPrinted>
  <dcterms:created xsi:type="dcterms:W3CDTF">2002-09-27T22:07:35Z</dcterms:created>
  <dcterms:modified xsi:type="dcterms:W3CDTF">2019-04-02T22:26:38Z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Helton &amp; Williamsen, P.C.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