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18\C_Accounting\b_FederalReservoir\"/>
    </mc:Choice>
  </mc:AlternateContent>
  <bookViews>
    <workbookView xWindow="0" yWindow="0" windowWidth="16665" windowHeight="8700" activeTab="1"/>
  </bookViews>
  <sheets>
    <sheet name="Documentation" sheetId="4" r:id="rId1"/>
    <sheet name="Summary" sheetId="1" r:id="rId2"/>
    <sheet name="AccountingYear" sheetId="2" r:id="rId3"/>
    <sheet name="CourtlandAboveLovewell" sheetId="3" r:id="rId4"/>
  </sheets>
  <calcPr calcId="162913"/>
</workbook>
</file>

<file path=xl/calcChain.xml><?xml version="1.0" encoding="utf-8"?>
<calcChain xmlns="http://schemas.openxmlformats.org/spreadsheetml/2006/main">
  <c r="G14" i="1" l="1"/>
  <c r="C8" i="1"/>
  <c r="B8" i="1"/>
  <c r="E4" i="1"/>
  <c r="AI81" i="2" l="1"/>
  <c r="AI83" i="2"/>
  <c r="AI8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Q87" i="2"/>
  <c r="AB85" i="2"/>
  <c r="AA85" i="2"/>
  <c r="V85" i="2"/>
  <c r="S85" i="2"/>
  <c r="AB84" i="2"/>
  <c r="AA84" i="2"/>
  <c r="Z84" i="2"/>
  <c r="Z85" i="2" s="1"/>
  <c r="Y84" i="2"/>
  <c r="Y85" i="2" s="1"/>
  <c r="X84" i="2"/>
  <c r="X85" i="2" s="1"/>
  <c r="W84" i="2"/>
  <c r="W85" i="2" s="1"/>
  <c r="V84" i="2"/>
  <c r="U84" i="2"/>
  <c r="U85" i="2" s="1"/>
  <c r="T84" i="2"/>
  <c r="T85" i="2" s="1"/>
  <c r="S84" i="2"/>
  <c r="R84" i="2"/>
  <c r="R85" i="2" s="1"/>
  <c r="Q84" i="2"/>
  <c r="Q85" i="2" s="1"/>
  <c r="R87" i="2"/>
  <c r="S87" i="2"/>
  <c r="T87" i="2"/>
  <c r="W87" i="2"/>
  <c r="X87" i="2"/>
  <c r="Z87" i="2"/>
  <c r="AA87" i="2"/>
  <c r="AB87" i="2"/>
  <c r="G80" i="2" l="1"/>
  <c r="G81" i="2"/>
  <c r="G83" i="2"/>
  <c r="G82" i="2"/>
  <c r="H53" i="2"/>
  <c r="H54" i="2"/>
  <c r="H55" i="2"/>
  <c r="H56" i="2"/>
  <c r="H57" i="2"/>
  <c r="H58" i="2"/>
  <c r="H59" i="2"/>
  <c r="H60" i="2"/>
  <c r="H61" i="2"/>
  <c r="H62" i="2"/>
  <c r="H63" i="2"/>
  <c r="H64" i="2"/>
  <c r="M46" i="2"/>
  <c r="H68" i="2" l="1"/>
  <c r="BY47" i="2"/>
  <c r="CK45" i="2"/>
  <c r="CJ45" i="2"/>
  <c r="CI45" i="2"/>
  <c r="CH45" i="2"/>
  <c r="CC45" i="2"/>
  <c r="CB45" i="2"/>
  <c r="CA45" i="2"/>
  <c r="CL44" i="2"/>
  <c r="CL45" i="2" s="1"/>
  <c r="CK44" i="2"/>
  <c r="CJ44" i="2"/>
  <c r="CI44" i="2"/>
  <c r="CH44" i="2"/>
  <c r="CG44" i="2"/>
  <c r="CG45" i="2" s="1"/>
  <c r="CF44" i="2"/>
  <c r="CF45" i="2" s="1"/>
  <c r="CE44" i="2"/>
  <c r="CE45" i="2" s="1"/>
  <c r="CD44" i="2"/>
  <c r="CD45" i="2" s="1"/>
  <c r="CC44" i="2"/>
  <c r="CB44" i="2"/>
  <c r="CA44" i="2"/>
  <c r="CD47" i="2" s="1"/>
  <c r="CG47" i="2" s="1"/>
  <c r="BK47" i="2" l="1"/>
  <c r="BW45" i="2"/>
  <c r="BV45" i="2"/>
  <c r="BU45" i="2"/>
  <c r="BT45" i="2"/>
  <c r="BO45" i="2"/>
  <c r="BN45" i="2"/>
  <c r="BM45" i="2"/>
  <c r="BX44" i="2"/>
  <c r="BX45" i="2" s="1"/>
  <c r="BW44" i="2"/>
  <c r="BV44" i="2"/>
  <c r="BU44" i="2"/>
  <c r="BT44" i="2"/>
  <c r="BS44" i="2"/>
  <c r="BS45" i="2" s="1"/>
  <c r="BR44" i="2"/>
  <c r="BR45" i="2" s="1"/>
  <c r="BQ44" i="2"/>
  <c r="BQ45" i="2" s="1"/>
  <c r="BP44" i="2"/>
  <c r="BP45" i="2" s="1"/>
  <c r="BO44" i="2"/>
  <c r="BN44" i="2"/>
  <c r="BM44" i="2"/>
  <c r="BP47" i="2" s="1"/>
  <c r="BS47" i="2" s="1"/>
  <c r="AY47" i="2" l="1"/>
  <c r="BG45" i="2"/>
  <c r="BF45" i="2"/>
  <c r="BJ44" i="2"/>
  <c r="BJ45" i="2" s="1"/>
  <c r="BI44" i="2"/>
  <c r="BI45" i="2" s="1"/>
  <c r="BH44" i="2"/>
  <c r="BH45" i="2" s="1"/>
  <c r="BG44" i="2"/>
  <c r="BF44" i="2"/>
  <c r="BE44" i="2"/>
  <c r="BE45" i="2" s="1"/>
  <c r="BD44" i="2"/>
  <c r="BD45" i="2" s="1"/>
  <c r="BC44" i="2"/>
  <c r="BC45" i="2" s="1"/>
  <c r="BB44" i="2"/>
  <c r="BB45" i="2" s="1"/>
  <c r="BA44" i="2"/>
  <c r="BB47" i="2" s="1"/>
  <c r="BE47" i="2" s="1"/>
  <c r="BA45" i="2" l="1"/>
  <c r="AM47" i="2" l="1"/>
  <c r="AU45" i="2"/>
  <c r="AT45" i="2"/>
  <c r="AX44" i="2"/>
  <c r="AX45" i="2" s="1"/>
  <c r="AW44" i="2"/>
  <c r="AW45" i="2" s="1"/>
  <c r="AV44" i="2"/>
  <c r="AV45" i="2" s="1"/>
  <c r="AU44" i="2"/>
  <c r="AT44" i="2"/>
  <c r="AS44" i="2"/>
  <c r="AS45" i="2" s="1"/>
  <c r="AR44" i="2"/>
  <c r="AR45" i="2" s="1"/>
  <c r="AQ44" i="2"/>
  <c r="AQ45" i="2" s="1"/>
  <c r="AP44" i="2"/>
  <c r="AP45" i="2" s="1"/>
  <c r="AO44" i="2"/>
  <c r="AP47" i="2" s="1"/>
  <c r="AS47" i="2" s="1"/>
  <c r="AO45" i="2" l="1"/>
  <c r="AA47" i="2" l="1"/>
  <c r="AI45" i="2"/>
  <c r="AH45" i="2"/>
  <c r="AL44" i="2"/>
  <c r="AL45" i="2" s="1"/>
  <c r="AK44" i="2"/>
  <c r="AK45" i="2" s="1"/>
  <c r="AJ44" i="2"/>
  <c r="AJ45" i="2" s="1"/>
  <c r="AI44" i="2"/>
  <c r="AH44" i="2"/>
  <c r="AG44" i="2"/>
  <c r="AG45" i="2" s="1"/>
  <c r="AF44" i="2"/>
  <c r="AF45" i="2" s="1"/>
  <c r="AE44" i="2"/>
  <c r="AE45" i="2" s="1"/>
  <c r="AD44" i="2"/>
  <c r="AD45" i="2" s="1"/>
  <c r="AC44" i="2"/>
  <c r="AD47" i="2" s="1"/>
  <c r="AG47" i="2" s="1"/>
  <c r="AC45" i="2" l="1"/>
  <c r="O47" i="2" l="1"/>
  <c r="W45" i="2"/>
  <c r="V45" i="2"/>
  <c r="Z44" i="2"/>
  <c r="Z45" i="2" s="1"/>
  <c r="Y44" i="2"/>
  <c r="Y45" i="2" s="1"/>
  <c r="X44" i="2"/>
  <c r="X45" i="2" s="1"/>
  <c r="W44" i="2"/>
  <c r="V44" i="2"/>
  <c r="U44" i="2"/>
  <c r="U45" i="2" s="1"/>
  <c r="T44" i="2"/>
  <c r="T45" i="2" s="1"/>
  <c r="S44" i="2"/>
  <c r="S45" i="2" s="1"/>
  <c r="R44" i="2"/>
  <c r="R45" i="2" s="1"/>
  <c r="Q44" i="2"/>
  <c r="R47" i="2" s="1"/>
  <c r="U47" i="2" s="1"/>
  <c r="Q45" i="2" l="1"/>
  <c r="I32" i="3" l="1"/>
  <c r="H32" i="3"/>
  <c r="E32" i="3"/>
  <c r="D32" i="3"/>
  <c r="C32" i="3"/>
  <c r="J30" i="3"/>
  <c r="K30" i="3" s="1"/>
  <c r="P30" i="3" s="1"/>
  <c r="F30" i="3"/>
  <c r="L30" i="3" s="1"/>
  <c r="Q30" i="3" s="1"/>
  <c r="L29" i="3"/>
  <c r="Q29" i="3" s="1"/>
  <c r="J29" i="3"/>
  <c r="K29" i="3" s="1"/>
  <c r="P29" i="3" s="1"/>
  <c r="F29" i="3"/>
  <c r="G29" i="3" s="1"/>
  <c r="J28" i="3"/>
  <c r="K28" i="3" s="1"/>
  <c r="P28" i="3" s="1"/>
  <c r="F28" i="3"/>
  <c r="L28" i="3" s="1"/>
  <c r="Q28" i="3" s="1"/>
  <c r="L27" i="3"/>
  <c r="Q27" i="3" s="1"/>
  <c r="K27" i="3"/>
  <c r="J27" i="3"/>
  <c r="G27" i="3"/>
  <c r="F27" i="3"/>
  <c r="J26" i="3"/>
  <c r="K26" i="3" s="1"/>
  <c r="F26" i="3"/>
  <c r="G26" i="3" s="1"/>
  <c r="O25" i="3"/>
  <c r="P25" i="3" s="1"/>
  <c r="K25" i="3"/>
  <c r="J25" i="3"/>
  <c r="G25" i="3"/>
  <c r="F25" i="3"/>
  <c r="L25" i="3" s="1"/>
  <c r="J24" i="3"/>
  <c r="K24" i="3" s="1"/>
  <c r="F24" i="3"/>
  <c r="G24" i="3" s="1"/>
  <c r="O23" i="3"/>
  <c r="P23" i="3" s="1"/>
  <c r="K23" i="3"/>
  <c r="J23" i="3"/>
  <c r="F23" i="3"/>
  <c r="G23" i="3" s="1"/>
  <c r="L22" i="3"/>
  <c r="M22" i="3" s="1"/>
  <c r="R22" i="3" s="1"/>
  <c r="K22" i="3"/>
  <c r="P22" i="3" s="1"/>
  <c r="J22" i="3"/>
  <c r="G22" i="3"/>
  <c r="F22" i="3"/>
  <c r="P21" i="3"/>
  <c r="K21" i="3"/>
  <c r="J21" i="3"/>
  <c r="F21" i="3"/>
  <c r="G21" i="3" s="1"/>
  <c r="M20" i="3"/>
  <c r="R20" i="3" s="1"/>
  <c r="L20" i="3"/>
  <c r="Q20" i="3" s="1"/>
  <c r="K20" i="3"/>
  <c r="P20" i="3" s="1"/>
  <c r="J20" i="3"/>
  <c r="G20" i="3"/>
  <c r="F20" i="3"/>
  <c r="J19" i="3"/>
  <c r="J32" i="3" s="1"/>
  <c r="F19" i="3"/>
  <c r="L19" i="3" s="1"/>
  <c r="Q19" i="3" l="1"/>
  <c r="M25" i="3"/>
  <c r="R25" i="3" s="1"/>
  <c r="Q25" i="3"/>
  <c r="N25" i="3"/>
  <c r="S25" i="3" s="1"/>
  <c r="M21" i="3"/>
  <c r="R21" i="3" s="1"/>
  <c r="M26" i="3"/>
  <c r="R26" i="3" s="1"/>
  <c r="L24" i="3"/>
  <c r="Q24" i="3" s="1"/>
  <c r="O26" i="3"/>
  <c r="P26" i="3" s="1"/>
  <c r="N29" i="3"/>
  <c r="S29" i="3" s="1"/>
  <c r="M29" i="3"/>
  <c r="R29" i="3" s="1"/>
  <c r="T29" i="3" s="1"/>
  <c r="P27" i="3"/>
  <c r="O24" i="3"/>
  <c r="P24" i="3" s="1"/>
  <c r="F32" i="3"/>
  <c r="M27" i="3"/>
  <c r="G19" i="3"/>
  <c r="N20" i="3"/>
  <c r="N22" i="3"/>
  <c r="S22" i="3" s="1"/>
  <c r="G28" i="3"/>
  <c r="G30" i="3"/>
  <c r="O27" i="3"/>
  <c r="O32" i="3" s="1"/>
  <c r="K19" i="3"/>
  <c r="L21" i="3"/>
  <c r="Q21" i="3" s="1"/>
  <c r="Q22" i="3"/>
  <c r="L23" i="3"/>
  <c r="Q23" i="3" s="1"/>
  <c r="L26" i="3"/>
  <c r="Q26" i="3" s="1"/>
  <c r="T22" i="3" l="1"/>
  <c r="S20" i="3"/>
  <c r="T20" i="3" s="1"/>
  <c r="N24" i="3"/>
  <c r="S24" i="3" s="1"/>
  <c r="T25" i="3"/>
  <c r="K32" i="3"/>
  <c r="P19" i="3"/>
  <c r="N26" i="3"/>
  <c r="S26" i="3" s="1"/>
  <c r="R27" i="3"/>
  <c r="T27" i="3" s="1"/>
  <c r="M23" i="3"/>
  <c r="R23" i="3" s="1"/>
  <c r="Q32" i="3"/>
  <c r="M30" i="3"/>
  <c r="R30" i="3" s="1"/>
  <c r="N30" i="3"/>
  <c r="S30" i="3" s="1"/>
  <c r="L32" i="3"/>
  <c r="M28" i="3"/>
  <c r="R28" i="3" s="1"/>
  <c r="N28" i="3"/>
  <c r="S28" i="3" s="1"/>
  <c r="T24" i="3"/>
  <c r="M19" i="3"/>
  <c r="G32" i="3"/>
  <c r="T26" i="3"/>
  <c r="N27" i="3"/>
  <c r="S27" i="3" s="1"/>
  <c r="M24" i="3"/>
  <c r="R24" i="3" s="1"/>
  <c r="N21" i="3"/>
  <c r="S21" i="3" s="1"/>
  <c r="T21" i="3" s="1"/>
  <c r="T30" i="3" l="1"/>
  <c r="N32" i="3"/>
  <c r="T28" i="3"/>
  <c r="P32" i="3"/>
  <c r="S19" i="3"/>
  <c r="S32" i="3" s="1"/>
  <c r="R19" i="3"/>
  <c r="M32" i="3"/>
  <c r="N23" i="3"/>
  <c r="S23" i="3" s="1"/>
  <c r="T23" i="3" s="1"/>
  <c r="R32" i="3" l="1"/>
  <c r="T19" i="3"/>
  <c r="T32" i="3" s="1"/>
  <c r="AJ75" i="2" l="1"/>
  <c r="H65" i="2" l="1"/>
  <c r="H66" i="2" l="1"/>
  <c r="H67" i="2"/>
  <c r="H69" i="2"/>
  <c r="H70" i="2"/>
  <c r="AM54" i="2"/>
  <c r="AM55" i="2"/>
  <c r="AM53" i="2"/>
  <c r="AJ65" i="2"/>
  <c r="AJ66" i="2"/>
  <c r="AJ67" i="2"/>
  <c r="AJ68" i="2"/>
  <c r="AJ69" i="2"/>
  <c r="AJ70" i="2"/>
  <c r="AJ71" i="2" l="1"/>
  <c r="AJ72" i="2"/>
  <c r="AJ73" i="2"/>
  <c r="H71" i="2"/>
  <c r="H73" i="2"/>
  <c r="H72" i="2"/>
  <c r="H74" i="2"/>
  <c r="J44" i="2" l="1"/>
  <c r="J45" i="2" s="1"/>
  <c r="I53" i="2"/>
  <c r="J53" i="2"/>
  <c r="K53" i="2"/>
  <c r="I54" i="2"/>
  <c r="J54" i="2"/>
  <c r="K54" i="2"/>
  <c r="I55" i="2"/>
  <c r="J55" i="2"/>
  <c r="K55" i="2"/>
  <c r="I56" i="2"/>
  <c r="J56" i="2"/>
  <c r="I57" i="2"/>
  <c r="J57" i="2"/>
  <c r="I58" i="2"/>
  <c r="J58" i="2"/>
  <c r="I59" i="2"/>
  <c r="J59" i="2"/>
  <c r="I60" i="2"/>
  <c r="J60" i="2"/>
  <c r="I61" i="2"/>
  <c r="J61" i="2"/>
  <c r="I62" i="2"/>
  <c r="J62" i="2"/>
  <c r="I63" i="2"/>
  <c r="J63" i="2"/>
  <c r="I64" i="2"/>
  <c r="J64" i="2"/>
  <c r="I65" i="2"/>
  <c r="J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H75" i="2"/>
  <c r="I75" i="2"/>
  <c r="J75" i="2"/>
  <c r="H76" i="2"/>
  <c r="I76" i="2"/>
  <c r="J76" i="2"/>
  <c r="H77" i="2"/>
  <c r="I77" i="2"/>
  <c r="J77" i="2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I83" i="2"/>
  <c r="J83" i="2"/>
  <c r="AK53" i="2"/>
  <c r="AL53" i="2"/>
  <c r="AK54" i="2"/>
  <c r="AL54" i="2"/>
  <c r="AK55" i="2"/>
  <c r="AL55" i="2"/>
  <c r="AK56" i="2"/>
  <c r="AL56" i="2"/>
  <c r="AK57" i="2"/>
  <c r="AL57" i="2"/>
  <c r="AK58" i="2"/>
  <c r="AL58" i="2"/>
  <c r="AK59" i="2"/>
  <c r="AL59" i="2"/>
  <c r="AK60" i="2"/>
  <c r="AL60" i="2"/>
  <c r="AK61" i="2"/>
  <c r="AL61" i="2"/>
  <c r="AK62" i="2"/>
  <c r="AL62" i="2"/>
  <c r="AK63" i="2"/>
  <c r="AL63" i="2"/>
  <c r="AK64" i="2"/>
  <c r="AL64" i="2"/>
  <c r="AK65" i="2"/>
  <c r="AL65" i="2"/>
  <c r="AK66" i="2"/>
  <c r="AL66" i="2"/>
  <c r="AK67" i="2"/>
  <c r="AL67" i="2"/>
  <c r="AK68" i="2"/>
  <c r="AL68" i="2"/>
  <c r="AK69" i="2"/>
  <c r="AL69" i="2"/>
  <c r="AK70" i="2"/>
  <c r="AL70" i="2"/>
  <c r="AK71" i="2"/>
  <c r="AL71" i="2"/>
  <c r="AK72" i="2"/>
  <c r="AL72" i="2"/>
  <c r="AK73" i="2"/>
  <c r="AL73" i="2"/>
  <c r="AJ74" i="2"/>
  <c r="AK74" i="2"/>
  <c r="AL74" i="2"/>
  <c r="AK75" i="2"/>
  <c r="AL75" i="2"/>
  <c r="AJ76" i="2"/>
  <c r="AK76" i="2"/>
  <c r="AL76" i="2"/>
  <c r="AJ77" i="2"/>
  <c r="AK77" i="2"/>
  <c r="AL77" i="2"/>
  <c r="AJ78" i="2"/>
  <c r="AK78" i="2"/>
  <c r="AL78" i="2"/>
  <c r="AJ79" i="2"/>
  <c r="AK79" i="2"/>
  <c r="AL79" i="2"/>
  <c r="AJ80" i="2"/>
  <c r="AK80" i="2"/>
  <c r="AL80" i="2"/>
  <c r="AJ81" i="2"/>
  <c r="AK81" i="2"/>
  <c r="AL81" i="2"/>
  <c r="AJ82" i="2"/>
  <c r="AK82" i="2"/>
  <c r="AL82" i="2"/>
  <c r="AK83" i="2"/>
  <c r="AL83" i="2"/>
  <c r="A53" i="2" l="1"/>
  <c r="Y2" i="2" l="1"/>
  <c r="AC53" i="2" l="1"/>
  <c r="AE84" i="2" l="1"/>
  <c r="AE85" i="2" s="1"/>
  <c r="H84" i="2"/>
  <c r="H85" i="2" s="1"/>
  <c r="J84" i="2"/>
  <c r="J85" i="2" s="1"/>
  <c r="M84" i="2"/>
  <c r="M85" i="2" s="1"/>
  <c r="I84" i="2"/>
  <c r="I85" i="2" s="1"/>
  <c r="C87" i="2"/>
  <c r="D87" i="2"/>
  <c r="E87" i="2"/>
  <c r="F87" i="2"/>
  <c r="G87" i="2"/>
  <c r="H87" i="2"/>
  <c r="I87" i="2"/>
  <c r="J87" i="2"/>
  <c r="K87" i="2"/>
  <c r="L87" i="2"/>
  <c r="M87" i="2"/>
  <c r="N87" i="2"/>
  <c r="K84" i="2"/>
  <c r="K85" i="2" s="1"/>
  <c r="C88" i="2" s="1"/>
  <c r="C84" i="2"/>
  <c r="C85" i="2" s="1"/>
  <c r="D84" i="2"/>
  <c r="D85" i="2" s="1"/>
  <c r="E84" i="2"/>
  <c r="E85" i="2" s="1"/>
  <c r="F84" i="2"/>
  <c r="F85" i="2" s="1"/>
  <c r="A47" i="2"/>
  <c r="C44" i="2"/>
  <c r="C45" i="2" s="1"/>
  <c r="D44" i="2"/>
  <c r="D45" i="2" s="1"/>
  <c r="E44" i="2"/>
  <c r="E45" i="2" s="1"/>
  <c r="F44" i="2"/>
  <c r="F45" i="2" s="1"/>
  <c r="G44" i="2"/>
  <c r="G45" i="2" s="1"/>
  <c r="H44" i="2"/>
  <c r="H45" i="2" s="1"/>
  <c r="I44" i="2"/>
  <c r="I45" i="2" s="1"/>
  <c r="K44" i="2"/>
  <c r="K45" i="2" s="1"/>
  <c r="L44" i="2"/>
  <c r="L45" i="2" s="1"/>
  <c r="M44" i="2"/>
  <c r="M45" i="2" s="1"/>
  <c r="N44" i="2"/>
  <c r="N45" i="2" s="1"/>
  <c r="G84" i="2"/>
  <c r="G85" i="2" s="1"/>
  <c r="L84" i="2"/>
  <c r="L85" i="2" s="1"/>
  <c r="N84" i="2"/>
  <c r="N85" i="2" s="1"/>
  <c r="A8" i="1"/>
  <c r="AC88" i="2"/>
  <c r="A89" i="2"/>
  <c r="O89" i="2"/>
  <c r="F46" i="2" l="1"/>
  <c r="AG84" i="2"/>
  <c r="AG85" i="2" s="1"/>
  <c r="AK84" i="2"/>
  <c r="AK85" i="2" s="1"/>
  <c r="AJ84" i="2"/>
  <c r="AJ85" i="2" s="1"/>
  <c r="V87" i="2" s="1"/>
  <c r="AH84" i="2"/>
  <c r="AH85" i="2" s="1"/>
  <c r="AF84" i="2"/>
  <c r="AF85" i="2" s="1"/>
  <c r="AO84" i="2"/>
  <c r="AO85" i="2" s="1"/>
  <c r="AM84" i="2"/>
  <c r="AM85" i="2" s="1"/>
  <c r="Y87" i="2" s="1"/>
  <c r="AI84" i="2"/>
  <c r="AI85" i="2" s="1"/>
  <c r="U87" i="2" s="1"/>
  <c r="AP84" i="2"/>
  <c r="AP85" i="2" s="1"/>
  <c r="AN84" i="2"/>
  <c r="AN85" i="2" s="1"/>
  <c r="AL84" i="2"/>
  <c r="AL85" i="2" s="1"/>
  <c r="Q88" i="2" l="1"/>
  <c r="AE87" i="2"/>
  <c r="D8" i="1" l="1"/>
  <c r="G8" i="1" s="1"/>
  <c r="E8" i="1" l="1"/>
  <c r="H8" i="1" l="1"/>
  <c r="I8" i="1" s="1"/>
</calcChain>
</file>

<file path=xl/sharedStrings.xml><?xml version="1.0" encoding="utf-8"?>
<sst xmlns="http://schemas.openxmlformats.org/spreadsheetml/2006/main" count="436" uniqueCount="168">
  <si>
    <t>BOSTWICK IRRIG. DIST. IN NEBRASKA</t>
  </si>
  <si>
    <t>FRANKLIN PUMP CANAL</t>
  </si>
  <si>
    <t>DAILY DISCHARGE</t>
  </si>
  <si>
    <t>FROM HYDROMET PRINTOUT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</si>
  <si>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</si>
  <si>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</si>
  <si>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</si>
  <si>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</si>
  <si>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</si>
  <si>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</si>
  <si>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</si>
  <si>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</si>
  <si>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</si>
  <si>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</si>
  <si>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</si>
  <si>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</si>
  <si>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Sec-Ft Days</t>
  </si>
  <si>
    <t>Acre-Feet</t>
  </si>
  <si>
    <t>Canal in Operation =</t>
  </si>
  <si>
    <t>days</t>
  </si>
  <si>
    <t>TOTAL</t>
  </si>
  <si>
    <t>AF</t>
  </si>
  <si>
    <t>Season =</t>
  </si>
  <si>
    <t>FRANKLIN CANAL</t>
  </si>
  <si>
    <t>FROM COMPUTER PRINTOUTS</t>
  </si>
  <si>
    <t>HARLAN COUNTY RESERVOIR</t>
  </si>
  <si>
    <t>RIVER</t>
  </si>
  <si>
    <t>JAN</t>
  </si>
  <si>
    <t>FEB</t>
  </si>
  <si>
    <t>JUL</t>
  </si>
  <si>
    <t>Days in Operation</t>
  </si>
  <si>
    <t>NAPONEE CANAL</t>
  </si>
  <si>
    <t>SUPERIOR CANAL</t>
  </si>
  <si>
    <t>COURTLAND CANAL, MILE 0.7</t>
  </si>
  <si>
    <t>U. S. GEOLOGICAL SURVEY</t>
  </si>
  <si>
    <t>COURTLAND CANAL @ 15.1 (ST. LINE)</t>
  </si>
  <si>
    <t>FROM DCP (HYDROMET)</t>
  </si>
  <si>
    <t>Sum</t>
  </si>
  <si>
    <t>Nebraska</t>
  </si>
  <si>
    <t>Kansas</t>
  </si>
  <si>
    <t>Year</t>
  </si>
  <si>
    <t>%</t>
  </si>
  <si>
    <t>Total</t>
  </si>
  <si>
    <t>Diversions during Release Season</t>
  </si>
  <si>
    <t xml:space="preserve">AF </t>
  </si>
  <si>
    <t xml:space="preserve"> </t>
  </si>
  <si>
    <t>COURTLAND CANAL ABOVE LOVEWELL</t>
  </si>
  <si>
    <t>Records</t>
  </si>
  <si>
    <t>District</t>
  </si>
  <si>
    <t>(3 + 4)</t>
  </si>
  <si>
    <t>(2 - 5)</t>
  </si>
  <si>
    <t>(7 + 8)</t>
  </si>
  <si>
    <t>(3 - 9)</t>
  </si>
  <si>
    <t>6-(6x(3/5))</t>
  </si>
  <si>
    <t>(6-11)x(7/9)</t>
  </si>
  <si>
    <t>(6-11-12)</t>
  </si>
  <si>
    <t>(10 x 7/9)</t>
  </si>
  <si>
    <t>(10 - 14)</t>
  </si>
  <si>
    <t>(4 + 11)</t>
  </si>
  <si>
    <t>(7 + 12 + 14)</t>
  </si>
  <si>
    <t>(8 + 13 + 15)</t>
  </si>
  <si>
    <t>(16+17+18)</t>
  </si>
  <si>
    <t>ALLOCATION</t>
  </si>
  <si>
    <t>( = 2)</t>
  </si>
  <si>
    <t>OF LOSSES</t>
  </si>
  <si>
    <t>LOSS IN</t>
  </si>
  <si>
    <t xml:space="preserve">   LOSS IN</t>
  </si>
  <si>
    <t>ABOVE</t>
  </si>
  <si>
    <t>C</t>
  </si>
  <si>
    <t>NEB</t>
  </si>
  <si>
    <t>KAN</t>
  </si>
  <si>
    <t>DEL</t>
  </si>
  <si>
    <t>NEBRASKA</t>
  </si>
  <si>
    <t xml:space="preserve">   KANSAS</t>
  </si>
  <si>
    <t>LOVEWELL</t>
  </si>
  <si>
    <t>H</t>
  </si>
  <si>
    <t>Bost</t>
  </si>
  <si>
    <t>to</t>
  </si>
  <si>
    <t>Courtland</t>
  </si>
  <si>
    <t xml:space="preserve">  Courtland</t>
  </si>
  <si>
    <t>E</t>
  </si>
  <si>
    <t>Use</t>
  </si>
  <si>
    <t>out</t>
  </si>
  <si>
    <t>Loss</t>
  </si>
  <si>
    <t>Lovewell</t>
  </si>
  <si>
    <t>Canal</t>
  </si>
  <si>
    <t xml:space="preserve">     Canal</t>
  </si>
  <si>
    <t>Court</t>
  </si>
  <si>
    <t>Main</t>
  </si>
  <si>
    <t>flow</t>
  </si>
  <si>
    <t>in</t>
  </si>
  <si>
    <t>0.7  to  15.1</t>
  </si>
  <si>
    <t xml:space="preserve"> 15.1 to 34.8</t>
  </si>
  <si>
    <t>0.7  to  34.8</t>
  </si>
  <si>
    <t>K</t>
  </si>
  <si>
    <t>Month</t>
  </si>
  <si>
    <t>0.7</t>
  </si>
  <si>
    <t>15.1</t>
  </si>
  <si>
    <t xml:space="preserve"> 0.7 to 15.1</t>
  </si>
  <si>
    <t>34.8</t>
  </si>
  <si>
    <t>USBR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</si>
  <si>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</si>
  <si>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</si>
  <si>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</si>
  <si>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</si>
  <si>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</si>
  <si>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</si>
  <si>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</si>
  <si>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</si>
  <si>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</si>
  <si>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</si>
  <si>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</si>
  <si>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</si>
  <si>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Courtland 0.7 Total Diversions minus Courtland 15.1 diversions</t>
  </si>
  <si>
    <t>Nebraska Total Diversion (Franklin Pump + Franklin + Naponee + Superior Diversions)</t>
  </si>
  <si>
    <t>Diversions During Harlan County Lake Release Period</t>
  </si>
  <si>
    <t>Courtland Main Canal</t>
  </si>
  <si>
    <t>Use and Loss</t>
  </si>
  <si>
    <t>Nebraska Sum</t>
  </si>
  <si>
    <t>Kansas Total Diversion (Courtland Canal @ State Line, Mile 15.1)</t>
  </si>
  <si>
    <t>Kansas Sum</t>
  </si>
  <si>
    <t>Harlan County Lake Net Evaporation</t>
  </si>
  <si>
    <t>Harlan County Lake Net Evaporation Split between Nebraska and Kansas</t>
  </si>
  <si>
    <t>Purpose:</t>
  </si>
  <si>
    <t xml:space="preserve">This workbook was designed to split the Harlan County Lake net evaporation between Kansas and Nebraska, base on each state's </t>
  </si>
  <si>
    <t xml:space="preserve">Nebraska Total Diversion = </t>
  </si>
  <si>
    <t>Franklin Pump Canal Diversion</t>
  </si>
  <si>
    <t>+</t>
  </si>
  <si>
    <t>Franklin Canal Diversion</t>
  </si>
  <si>
    <t>Naponee Canal Diversion</t>
  </si>
  <si>
    <t>Superior Canal Diversion</t>
  </si>
  <si>
    <t>Kansas Total Diversion =</t>
  </si>
  <si>
    <t>Courtland Canal Flow @ State Line (Mile 15.1)</t>
  </si>
  <si>
    <t>Total Diversion = Nebraska total diversion + Kansas total diversion</t>
  </si>
  <si>
    <t>Kansas Split (%) = Kansas total diversion / Total Diversion</t>
  </si>
  <si>
    <t>Nebraska Split (%) = 1 - Kansas Split</t>
  </si>
  <si>
    <t>Suggested Operational Steps:</t>
  </si>
  <si>
    <t>Courtland Canal Losses above State Line</t>
  </si>
  <si>
    <t xml:space="preserve">Base on the beginning and ending dates of Harlan County Lake releases, compute the Nebraska total diversion, </t>
  </si>
  <si>
    <r>
      <t xml:space="preserve">total diversion </t>
    </r>
    <r>
      <rPr>
        <i/>
        <u/>
        <sz val="10"/>
        <rFont val="Arial"/>
        <family val="2"/>
      </rPr>
      <t>during the Harlan County Reservoir irrigation release period</t>
    </r>
    <r>
      <rPr>
        <sz val="10"/>
        <rFont val="Arial"/>
        <family val="2"/>
      </rPr>
      <t>.</t>
    </r>
  </si>
  <si>
    <t>Main canal loss in Nebraska allocated to Nebr. Bostwick District (Column 11 from USBR Courtland Canal loss allocation table)</t>
  </si>
  <si>
    <t>Main canal loss in Nebraska allocated to Kansas Bostwick District (Column 12 from USBR Courtland Canal loss allocation table)</t>
  </si>
  <si>
    <t>Main canal loss in Nebraska allocated to USBR (Column 13 from USBR Courtland Canal loss allocation table)</t>
  </si>
  <si>
    <t>* (Sum of daily losses above the state line during the irrig release period / monthly total loss)</t>
  </si>
  <si>
    <t xml:space="preserve">Copy the Courtland Canal Losses Allocation sheet into the last sheet (CourtlandAboveLovewell) with up-left cell in B4. </t>
  </si>
  <si>
    <t xml:space="preserve">Copy daily Harlan County discharges, canal diversions, Courtland Canal discharge at headgate (Mile 0.7), and the State Line (Mile 15.1), respectively in the AccountYear sheet. </t>
  </si>
  <si>
    <t>Nebraska Courtland Canal Diversion (for direct use on Nebraska land),(Column 4 from USBR Courtland Canal loss allocation table)</t>
  </si>
  <si>
    <t>Harlan Co. Lake Evaporation Split</t>
  </si>
  <si>
    <t>Courtland Canal daily losses above state line (Mile 0.7 - Mile 15.1), and Kansas total diversion.</t>
  </si>
  <si>
    <t>Fp-dly.xls</t>
  </si>
  <si>
    <t>Frk-dly.xls</t>
  </si>
  <si>
    <t>Nap-dly.xls</t>
  </si>
  <si>
    <t>Sup-dly.xls</t>
  </si>
  <si>
    <t xml:space="preserve">Green blocks represent manual input </t>
  </si>
  <si>
    <t>C151-dly.xlsx</t>
  </si>
  <si>
    <t>--</t>
  </si>
  <si>
    <t>CALCULATED VALUES:</t>
  </si>
  <si>
    <t>CALCULATED VALUES</t>
  </si>
  <si>
    <t>* Hydromet Arc 050 data, HCNE, QRD</t>
  </si>
  <si>
    <t>(Data source file: court wrk sht 12.XLS)</t>
  </si>
  <si>
    <t>CO7-dly.xlsx</t>
  </si>
  <si>
    <t>NOTES:</t>
  </si>
  <si>
    <t>*Copied from previous year (will update when MWD's are sent out)</t>
  </si>
  <si>
    <t>*An estimate to match total diversions (will update when MWD's are sent out)</t>
  </si>
  <si>
    <t>*Will update Columns C, D, E, H, &amp; I when new data is available.</t>
  </si>
  <si>
    <t>Kansas-Only Evap Split</t>
  </si>
  <si>
    <t>Total Kansas</t>
  </si>
  <si>
    <t>If there were no irrigation releases from Harlan County Reservoir in a given year, the split will based on the preceding three years'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</si>
</sst>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0_)"/>
    <numFmt numFmtId="165" formatCode="0_)"/>
    <numFmt numFmtId="166" formatCode="0.00_);\(0.00\)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i/>
      <u/>
      <sz val="10"/>
      <name val="Arial"/>
      <family val="2"/>
    </font>
    <font>
      <u/>
      <sz val="12"/>
      <color indexed="10"/>
      <name val="Arial"/>
      <family val="2"/>
    </font>
    <font>
      <sz val="14"/>
      <name val="Times New Roman"/>
      <family val="1"/>
    </font>
    <font>
      <sz val="12"/>
      <name val="Arial MT"/>
    </font>
    <font>
      <sz val="10"/>
      <name val="Arial"/>
      <family val="2"/>
    </font>
    <font>
      <b/>
      <sz val="32"/>
      <name val="Arial MT"/>
    </font>
    <font>
      <sz val="24"/>
      <name val="Arial MT"/>
    </font>
    <font>
      <b/>
      <sz val="24"/>
      <name val="Arial MT"/>
    </font>
    <font>
      <sz val="18"/>
      <name val="Arial MT"/>
    </font>
    <font>
      <sz val="14"/>
      <name val="Arial MT"/>
    </font>
    <font>
      <b/>
      <sz val="12"/>
      <name val="Arial MT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8"/>
      <color indexed="12"/>
      <name val="Arial MT"/>
    </font>
    <font>
      <sz val="18"/>
      <color rgb="FFFF0000"/>
      <name val="Arial MT"/>
    </font>
  </fonts>
  <fills count="3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0">
    <xf numFmtId="0" fontId="0" fillId="0" borderId="0"/>
    <xf numFmtId="0" fontId="12" fillId="0" borderId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0" fontId="2" fillId="0" borderId="0"/>
    <xf numFmtId="0" fontId="20" fillId="0" borderId="0"/>
    <xf numFmtId="0" fontId="2" fillId="0" borderId="0"/>
    <xf numFmtId="0" fontId="13" fillId="0" borderId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0" fontId="23" fillId="8" borderId="0" applyNumberFormat="0" applyBorder="0" applyAlignment="0" applyProtection="0"/>
    <xf numFmtId="0" fontId="24" fillId="25" borderId="31" applyNumberFormat="0" applyAlignment="0" applyProtection="0"/>
    <xf numFmtId="0" fontId="25" fillId="26" borderId="32" applyNumberFormat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33" applyNumberFormat="0" applyFill="0" applyAlignment="0" applyProtection="0"/>
    <xf numFmtId="0" fontId="29" fillId="0" borderId="34" applyNumberFormat="0" applyFill="0" applyAlignment="0" applyProtection="0"/>
    <xf numFmtId="0" fontId="30" fillId="0" borderId="35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31" applyNumberFormat="0" applyAlignment="0" applyProtection="0"/>
    <xf numFmtId="0" fontId="32" fillId="0" borderId="36" applyNumberFormat="0" applyFill="0" applyAlignment="0" applyProtection="0"/>
    <xf numFmtId="0" fontId="33" fillId="27" borderId="0" applyNumberFormat="0" applyBorder="0" applyAlignment="0" applyProtection="0"/>
    <xf numFmtId="0" fontId="21" fillId="28" borderId="37" applyNumberFormat="0" applyFont="0" applyAlignment="0" applyProtection="0"/>
    <xf numFmtId="0" fontId="34" fillId="25" borderId="38" applyNumberFormat="0" applyAlignment="0" applyProtection="0"/>
    <xf numFmtId="9" fontId="1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39" applyNumberFormat="0" applyFill="0" applyAlignment="0" applyProtection="0"/>
    <xf numFmtId="0" fontId="37" fillId="0" borderId="0" applyNumberFormat="0" applyFill="0" applyBorder="0" applyAlignment="0" applyProtection="0"/>
    <xf numFmtId="0" fontId="13" fillId="0" borderId="0"/>
    <xf numFmtId="0" fontId="13" fillId="0" borderId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0" fontId="23" fillId="8" borderId="0" applyNumberFormat="0" applyBorder="0" applyAlignment="0" applyProtection="0"/>
    <xf numFmtId="0" fontId="24" fillId="25" borderId="31" applyNumberFormat="0" applyAlignment="0" applyProtection="0"/>
    <xf numFmtId="0" fontId="25" fillId="26" borderId="32" applyNumberFormat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33" applyNumberFormat="0" applyFill="0" applyAlignment="0" applyProtection="0"/>
    <xf numFmtId="0" fontId="29" fillId="0" borderId="34" applyNumberFormat="0" applyFill="0" applyAlignment="0" applyProtection="0"/>
    <xf numFmtId="0" fontId="30" fillId="0" borderId="35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31" applyNumberFormat="0" applyAlignment="0" applyProtection="0"/>
    <xf numFmtId="0" fontId="32" fillId="0" borderId="36" applyNumberFormat="0" applyFill="0" applyAlignment="0" applyProtection="0"/>
    <xf numFmtId="0" fontId="33" fillId="27" borderId="0" applyNumberFormat="0" applyBorder="0" applyAlignment="0" applyProtection="0"/>
    <xf numFmtId="0" fontId="21" fillId="28" borderId="37" applyNumberFormat="0" applyFont="0" applyAlignment="0" applyProtection="0"/>
    <xf numFmtId="0" fontId="34" fillId="25" borderId="38" applyNumberFormat="0" applyAlignment="0" applyProtection="0"/>
    <xf numFmtId="0" fontId="35" fillId="0" borderId="0" applyNumberFormat="0" applyFill="0" applyBorder="0" applyAlignment="0" applyProtection="0"/>
    <xf numFmtId="0" fontId="36" fillId="0" borderId="39" applyNumberFormat="0" applyFill="0" applyAlignment="0" applyProtection="0"/>
    <xf numFmtId="0" fontId="37" fillId="0" borderId="0" applyNumberFormat="0" applyFill="0" applyBorder="0" applyAlignment="0" applyProtection="0"/>
    <xf numFmtId="0" fontId="1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6" borderId="29" applyNumberFormat="0" applyFont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9" applyNumberFormat="0" applyFont="0" applyAlignment="0" applyProtection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9" applyNumberFormat="0" applyFont="0" applyAlignment="0" applyProtection="0"/>
    <xf numFmtId="0" fontId="20" fillId="0" borderId="0"/>
    <xf numFmtId="0" fontId="20" fillId="0" borderId="0"/>
    <xf numFmtId="0" fontId="2" fillId="0" borderId="0"/>
    <xf numFmtId="0" fontId="2" fillId="0" borderId="0"/>
    <xf numFmtId="0" fontId="1" fillId="0" borderId="0"/>
  </cellStyleXfs>
  <cellXfs count="189">
    <xf numFmtId="0" fontId="0" fillId="0" borderId="0" xfId="0"/>
    <xf numFmtId="0" fontId="4" fillId="0" borderId="1" xfId="0" applyFont="1" applyBorder="1" applyProtection="1"/>
    <xf numFmtId="0" fontId="5" fillId="0" borderId="2" xfId="0" applyFont="1" applyBorder="1" applyProtection="1"/>
    <xf numFmtId="37" fontId="4" fillId="0" borderId="2" xfId="0" applyNumberFormat="1" applyFont="1" applyBorder="1" applyProtection="1"/>
    <xf numFmtId="0" fontId="4" fillId="0" borderId="2" xfId="0" applyFont="1" applyBorder="1" applyProtection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5" fillId="0" borderId="6" xfId="0" applyFont="1" applyBorder="1" applyProtection="1"/>
    <xf numFmtId="0" fontId="5" fillId="0" borderId="7" xfId="0" applyFont="1" applyBorder="1" applyProtection="1"/>
    <xf numFmtId="0" fontId="5" fillId="0" borderId="7" xfId="0" applyFont="1" applyBorder="1" applyAlignment="1" applyProtection="1">
      <alignment horizontal="right"/>
    </xf>
    <xf numFmtId="0" fontId="5" fillId="0" borderId="8" xfId="0" applyFont="1" applyFill="1" applyBorder="1" applyAlignment="1" applyProtection="1">
      <alignment horizontal="right"/>
    </xf>
    <xf numFmtId="0" fontId="4" fillId="0" borderId="4" xfId="0" applyFont="1" applyBorder="1" applyProtection="1"/>
    <xf numFmtId="0" fontId="5" fillId="0" borderId="9" xfId="0" applyFont="1" applyBorder="1" applyProtection="1"/>
    <xf numFmtId="164" fontId="5" fillId="0" borderId="10" xfId="0" applyNumberFormat="1" applyFont="1" applyBorder="1" applyProtection="1"/>
    <xf numFmtId="0" fontId="5" fillId="0" borderId="4" xfId="0" applyFont="1" applyBorder="1" applyProtection="1"/>
    <xf numFmtId="0" fontId="5" fillId="0" borderId="0" xfId="0" applyFont="1" applyBorder="1" applyProtection="1"/>
    <xf numFmtId="164" fontId="5" fillId="0" borderId="0" xfId="0" applyNumberFormat="1" applyFont="1" applyBorder="1" applyProtection="1"/>
    <xf numFmtId="164" fontId="5" fillId="0" borderId="5" xfId="0" applyNumberFormat="1" applyFont="1" applyBorder="1" applyProtection="1"/>
    <xf numFmtId="37" fontId="5" fillId="0" borderId="0" xfId="0" applyNumberFormat="1" applyFont="1" applyBorder="1" applyProtection="1"/>
    <xf numFmtId="165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right"/>
    </xf>
    <xf numFmtId="0" fontId="5" fillId="0" borderId="11" xfId="0" applyFont="1" applyBorder="1" applyProtection="1"/>
    <xf numFmtId="37" fontId="5" fillId="0" borderId="11" xfId="0" applyNumberFormat="1" applyFont="1" applyBorder="1" applyProtection="1"/>
    <xf numFmtId="0" fontId="5" fillId="0" borderId="11" xfId="0" applyFont="1" applyBorder="1" applyAlignment="1" applyProtection="1">
      <alignment horizontal="center"/>
    </xf>
    <xf numFmtId="0" fontId="5" fillId="0" borderId="12" xfId="0" applyFont="1" applyBorder="1" applyProtection="1"/>
    <xf numFmtId="0" fontId="5" fillId="0" borderId="10" xfId="0" applyFont="1" applyBorder="1" applyProtection="1"/>
    <xf numFmtId="0" fontId="4" fillId="0" borderId="0" xfId="0" applyFont="1" applyBorder="1" applyProtection="1"/>
    <xf numFmtId="0" fontId="5" fillId="0" borderId="13" xfId="0" applyFont="1" applyBorder="1" applyProtection="1"/>
    <xf numFmtId="0" fontId="5" fillId="0" borderId="14" xfId="0" applyFont="1" applyBorder="1" applyProtection="1"/>
    <xf numFmtId="0" fontId="5" fillId="0" borderId="15" xfId="0" applyFont="1" applyBorder="1" applyProtection="1"/>
    <xf numFmtId="164" fontId="4" fillId="0" borderId="0" xfId="0" applyNumberFormat="1" applyFont="1" applyBorder="1" applyProtection="1"/>
    <xf numFmtId="0" fontId="6" fillId="0" borderId="0" xfId="0" applyFont="1"/>
    <xf numFmtId="0" fontId="0" fillId="2" borderId="0" xfId="0" applyFill="1"/>
    <xf numFmtId="10" fontId="0" fillId="0" borderId="0" xfId="0" applyNumberFormat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3" borderId="0" xfId="0" applyFill="1"/>
    <xf numFmtId="10" fontId="0" fillId="3" borderId="0" xfId="0" applyNumberFormat="1" applyFill="1"/>
    <xf numFmtId="0" fontId="7" fillId="0" borderId="0" xfId="0" applyFont="1"/>
    <xf numFmtId="0" fontId="4" fillId="0" borderId="1" xfId="1" applyFont="1" applyBorder="1" applyProtection="1"/>
    <xf numFmtId="0" fontId="5" fillId="0" borderId="2" xfId="1" applyFont="1" applyBorder="1" applyProtection="1"/>
    <xf numFmtId="37" fontId="4" fillId="0" borderId="2" xfId="1" applyNumberFormat="1" applyFont="1" applyBorder="1" applyProtection="1"/>
    <xf numFmtId="0" fontId="4" fillId="0" borderId="2" xfId="1" applyFont="1" applyBorder="1" applyProtection="1"/>
    <xf numFmtId="0" fontId="5" fillId="0" borderId="3" xfId="1" applyFont="1" applyBorder="1" applyProtection="1"/>
    <xf numFmtId="0" fontId="12" fillId="0" borderId="4" xfId="1" applyBorder="1"/>
    <xf numFmtId="0" fontId="12" fillId="0" borderId="0" xfId="1" applyBorder="1"/>
    <xf numFmtId="0" fontId="12" fillId="0" borderId="0" xfId="1" quotePrefix="1" applyBorder="1" applyAlignment="1">
      <alignment horizontal="left"/>
    </xf>
    <xf numFmtId="0" fontId="12" fillId="0" borderId="5" xfId="1" applyBorder="1"/>
    <xf numFmtId="0" fontId="5" fillId="0" borderId="6" xfId="1" applyFont="1" applyBorder="1" applyProtection="1"/>
    <xf numFmtId="0" fontId="5" fillId="0" borderId="4" xfId="1" applyFont="1" applyBorder="1" applyProtection="1"/>
    <xf numFmtId="0" fontId="5" fillId="0" borderId="0" xfId="1" applyFont="1" applyBorder="1" applyProtection="1"/>
    <xf numFmtId="0" fontId="12" fillId="0" borderId="3" xfId="1" applyBorder="1"/>
    <xf numFmtId="0" fontId="4" fillId="0" borderId="0" xfId="1" applyFont="1" applyBorder="1" applyProtection="1"/>
    <xf numFmtId="0" fontId="5" fillId="0" borderId="5" xfId="1" applyFont="1" applyBorder="1" applyProtection="1"/>
    <xf numFmtId="37" fontId="5" fillId="0" borderId="14" xfId="0" applyNumberFormat="1" applyFont="1" applyBorder="1" applyProtection="1"/>
    <xf numFmtId="0" fontId="5" fillId="0" borderId="14" xfId="0" applyFont="1" applyBorder="1" applyAlignment="1" applyProtection="1">
      <alignment horizontal="center"/>
    </xf>
    <xf numFmtId="0" fontId="0" fillId="0" borderId="0" xfId="0" applyFill="1"/>
    <xf numFmtId="0" fontId="4" fillId="0" borderId="1" xfId="0" applyFont="1" applyFill="1" applyBorder="1" applyProtection="1"/>
    <xf numFmtId="0" fontId="5" fillId="0" borderId="2" xfId="0" applyFont="1" applyFill="1" applyBorder="1" applyProtection="1"/>
    <xf numFmtId="0" fontId="6" fillId="0" borderId="4" xfId="0" applyFont="1" applyBorder="1"/>
    <xf numFmtId="166" fontId="6" fillId="0" borderId="0" xfId="0" applyNumberFormat="1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6" fillId="3" borderId="0" xfId="0" applyFont="1" applyFill="1"/>
    <xf numFmtId="164" fontId="0" fillId="0" borderId="0" xfId="0" applyNumberFormat="1"/>
    <xf numFmtId="37" fontId="0" fillId="0" borderId="0" xfId="0" applyNumberFormat="1"/>
    <xf numFmtId="0" fontId="4" fillId="0" borderId="0" xfId="0" applyFont="1" applyProtection="1"/>
    <xf numFmtId="164" fontId="5" fillId="0" borderId="9" xfId="0" applyNumberFormat="1" applyFont="1" applyBorder="1" applyProtection="1"/>
    <xf numFmtId="0" fontId="5" fillId="0" borderId="0" xfId="0" applyFont="1" applyProtection="1"/>
    <xf numFmtId="0" fontId="5" fillId="0" borderId="9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/>
    </xf>
    <xf numFmtId="0" fontId="0" fillId="0" borderId="2" xfId="0" applyBorder="1"/>
    <xf numFmtId="0" fontId="5" fillId="0" borderId="7" xfId="0" applyFont="1" applyFill="1" applyBorder="1" applyAlignment="1" applyProtection="1">
      <alignment horizontal="right"/>
    </xf>
    <xf numFmtId="3" fontId="6" fillId="3" borderId="0" xfId="0" applyNumberFormat="1" applyFont="1" applyFill="1"/>
    <xf numFmtId="3" fontId="0" fillId="0" borderId="16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3" fillId="0" borderId="0" xfId="0" applyFont="1"/>
    <xf numFmtId="0" fontId="4" fillId="4" borderId="4" xfId="0" applyFont="1" applyFill="1" applyBorder="1" applyProtection="1"/>
    <xf numFmtId="0" fontId="0" fillId="5" borderId="4" xfId="0" applyFill="1" applyBorder="1"/>
    <xf numFmtId="0" fontId="0" fillId="5" borderId="0" xfId="0" applyFill="1" applyBorder="1"/>
    <xf numFmtId="0" fontId="13" fillId="0" borderId="4" xfId="0" applyFont="1" applyBorder="1"/>
    <xf numFmtId="0" fontId="0" fillId="5" borderId="0" xfId="0" applyFill="1"/>
    <xf numFmtId="0" fontId="13" fillId="5" borderId="4" xfId="0" applyFont="1" applyFill="1" applyBorder="1"/>
    <xf numFmtId="0" fontId="13" fillId="5" borderId="0" xfId="0" applyFont="1" applyFill="1" applyBorder="1"/>
    <xf numFmtId="0" fontId="13" fillId="2" borderId="0" xfId="0" applyFont="1" applyFill="1"/>
    <xf numFmtId="3" fontId="0" fillId="0" borderId="0" xfId="0" applyNumberFormat="1"/>
    <xf numFmtId="164" fontId="5" fillId="0" borderId="10" xfId="0" applyNumberFormat="1" applyFont="1" applyFill="1" applyBorder="1" applyProtection="1"/>
    <xf numFmtId="0" fontId="13" fillId="0" borderId="0" xfId="0" applyFont="1" applyBorder="1"/>
    <xf numFmtId="0" fontId="12" fillId="0" borderId="18" xfId="0" applyNumberFormat="1" applyFont="1" applyBorder="1" applyAlignment="1"/>
    <xf numFmtId="0" fontId="12" fillId="0" borderId="28" xfId="0" applyNumberFormat="1" applyFont="1" applyBorder="1" applyAlignment="1"/>
    <xf numFmtId="0" fontId="12" fillId="0" borderId="17" xfId="0" applyNumberFormat="1" applyFont="1" applyBorder="1" applyAlignment="1"/>
    <xf numFmtId="0" fontId="12" fillId="0" borderId="0" xfId="0" applyNumberFormat="1" applyFont="1" applyAlignment="1"/>
    <xf numFmtId="0" fontId="14" fillId="0" borderId="0" xfId="0" applyNumberFormat="1" applyFont="1" applyAlignment="1">
      <alignment horizontal="center"/>
    </xf>
    <xf numFmtId="0" fontId="15" fillId="0" borderId="0" xfId="0" applyNumberFormat="1" applyFont="1" applyAlignment="1"/>
    <xf numFmtId="0" fontId="15" fillId="0" borderId="18" xfId="0" applyNumberFormat="1" applyFont="1" applyBorder="1" applyAlignment="1">
      <alignment horizontal="center"/>
    </xf>
    <xf numFmtId="0" fontId="12" fillId="0" borderId="18" xfId="0" applyNumberFormat="1" applyFont="1" applyBorder="1" applyAlignment="1">
      <alignment horizontal="center"/>
    </xf>
    <xf numFmtId="0" fontId="15" fillId="0" borderId="18" xfId="0" applyNumberFormat="1" applyFont="1" applyBorder="1" applyAlignment="1" applyProtection="1">
      <protection locked="0"/>
    </xf>
    <xf numFmtId="0" fontId="15" fillId="0" borderId="19" xfId="0" applyNumberFormat="1" applyFont="1" applyBorder="1" applyAlignment="1"/>
    <xf numFmtId="0" fontId="15" fillId="0" borderId="20" xfId="0" applyNumberFormat="1" applyFont="1" applyBorder="1" applyAlignment="1">
      <alignment horizontal="center"/>
    </xf>
    <xf numFmtId="0" fontId="16" fillId="0" borderId="20" xfId="0" applyNumberFormat="1" applyFont="1" applyBorder="1" applyAlignment="1">
      <alignment horizontal="center"/>
    </xf>
    <xf numFmtId="0" fontId="15" fillId="0" borderId="20" xfId="0" applyNumberFormat="1" applyFont="1" applyBorder="1" applyAlignment="1"/>
    <xf numFmtId="0" fontId="12" fillId="0" borderId="21" xfId="0" applyNumberFormat="1" applyFont="1" applyBorder="1" applyAlignment="1" applyProtection="1">
      <alignment horizontal="center"/>
      <protection locked="0"/>
    </xf>
    <xf numFmtId="0" fontId="15" fillId="0" borderId="17" xfId="0" applyNumberFormat="1" applyFont="1" applyBorder="1" applyAlignment="1" applyProtection="1">
      <protection locked="0"/>
    </xf>
    <xf numFmtId="0" fontId="15" fillId="0" borderId="22" xfId="0" applyNumberFormat="1" applyFont="1" applyBorder="1" applyAlignment="1"/>
    <xf numFmtId="0" fontId="15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/>
    </xf>
    <xf numFmtId="0" fontId="15" fillId="0" borderId="22" xfId="0" applyNumberFormat="1" applyFont="1" applyBorder="1" applyAlignment="1" applyProtection="1">
      <alignment horizontal="center"/>
      <protection locked="0"/>
    </xf>
    <xf numFmtId="0" fontId="15" fillId="0" borderId="17" xfId="0" applyNumberFormat="1" applyFont="1" applyBorder="1" applyAlignment="1"/>
    <xf numFmtId="0" fontId="15" fillId="0" borderId="17" xfId="0" applyNumberFormat="1" applyFont="1" applyBorder="1" applyAlignment="1">
      <alignment horizontal="center"/>
    </xf>
    <xf numFmtId="0" fontId="17" fillId="0" borderId="17" xfId="0" applyNumberFormat="1" applyFont="1" applyBorder="1" applyAlignment="1">
      <alignment horizontal="center"/>
    </xf>
    <xf numFmtId="0" fontId="15" fillId="0" borderId="19" xfId="0" applyNumberFormat="1" applyFont="1" applyBorder="1" applyAlignment="1">
      <alignment horizontal="center"/>
    </xf>
    <xf numFmtId="0" fontId="15" fillId="0" borderId="23" xfId="0" applyNumberFormat="1" applyFont="1" applyBorder="1" applyAlignment="1">
      <alignment horizontal="center"/>
    </xf>
    <xf numFmtId="0" fontId="15" fillId="0" borderId="23" xfId="0" applyNumberFormat="1" applyFont="1" applyBorder="1" applyAlignment="1"/>
    <xf numFmtId="0" fontId="18" fillId="0" borderId="17" xfId="0" applyNumberFormat="1" applyFont="1" applyBorder="1" applyAlignment="1">
      <alignment horizontal="center"/>
    </xf>
    <xf numFmtId="0" fontId="12" fillId="0" borderId="17" xfId="0" applyNumberFormat="1" applyFont="1" applyBorder="1" applyAlignment="1">
      <alignment horizontal="center"/>
    </xf>
    <xf numFmtId="0" fontId="15" fillId="0" borderId="22" xfId="0" applyNumberFormat="1" applyFont="1" applyBorder="1" applyAlignment="1">
      <alignment horizontal="center"/>
    </xf>
    <xf numFmtId="0" fontId="15" fillId="0" borderId="22" xfId="0" applyNumberFormat="1" applyFont="1" applyBorder="1" applyAlignment="1" applyProtection="1">
      <protection locked="0"/>
    </xf>
    <xf numFmtId="0" fontId="12" fillId="0" borderId="18" xfId="0" applyNumberFormat="1" applyFont="1" applyBorder="1" applyAlignment="1" applyProtection="1">
      <protection locked="0"/>
    </xf>
    <xf numFmtId="0" fontId="12" fillId="0" borderId="18" xfId="0" applyNumberFormat="1" applyFont="1" applyBorder="1" applyAlignment="1" applyProtection="1">
      <alignment horizontal="center"/>
      <protection locked="0"/>
    </xf>
    <xf numFmtId="0" fontId="12" fillId="0" borderId="19" xfId="0" applyNumberFormat="1" applyFont="1" applyBorder="1" applyAlignment="1" applyProtection="1">
      <alignment horizontal="center"/>
      <protection locked="0"/>
    </xf>
    <xf numFmtId="0" fontId="12" fillId="0" borderId="23" xfId="0" applyNumberFormat="1" applyFont="1" applyBorder="1" applyAlignment="1" applyProtection="1">
      <alignment horizontal="center"/>
      <protection locked="0"/>
    </xf>
    <xf numFmtId="0" fontId="12" fillId="0" borderId="24" xfId="0" applyNumberFormat="1" applyFont="1" applyBorder="1" applyAlignment="1" applyProtection="1">
      <alignment horizontal="center"/>
      <protection locked="0"/>
    </xf>
    <xf numFmtId="0" fontId="12" fillId="0" borderId="25" xfId="0" applyNumberFormat="1" applyFont="1" applyBorder="1" applyAlignment="1" applyProtection="1">
      <alignment horizontal="center"/>
      <protection locked="0"/>
    </xf>
    <xf numFmtId="0" fontId="12" fillId="0" borderId="26" xfId="0" applyNumberFormat="1" applyFont="1" applyBorder="1" applyAlignment="1" applyProtection="1">
      <alignment horizontal="center"/>
      <protection locked="0"/>
    </xf>
    <xf numFmtId="0" fontId="12" fillId="0" borderId="21" xfId="0" applyNumberFormat="1" applyFont="1" applyBorder="1" applyAlignment="1" applyProtection="1">
      <protection locked="0"/>
    </xf>
    <xf numFmtId="0" fontId="17" fillId="0" borderId="27" xfId="0" applyNumberFormat="1" applyFont="1" applyBorder="1" applyAlignment="1">
      <alignment horizontal="center"/>
    </xf>
    <xf numFmtId="0" fontId="17" fillId="0" borderId="21" xfId="0" applyFont="1" applyBorder="1" applyAlignment="1"/>
    <xf numFmtId="0" fontId="17" fillId="0" borderId="18" xfId="0" applyFont="1" applyBorder="1" applyAlignment="1"/>
    <xf numFmtId="0" fontId="17" fillId="0" borderId="18" xfId="0" applyFont="1" applyBorder="1" applyAlignment="1">
      <alignment horizontal="center"/>
    </xf>
    <xf numFmtId="0" fontId="19" fillId="0" borderId="0" xfId="0" applyNumberFormat="1" applyFont="1" applyAlignment="1"/>
    <xf numFmtId="0" fontId="12" fillId="0" borderId="0" xfId="0" applyNumberFormat="1" applyFont="1" applyAlignment="1" applyProtection="1">
      <protection locked="0"/>
    </xf>
    <xf numFmtId="0" fontId="12" fillId="0" borderId="0" xfId="0" applyNumberFormat="1" applyFont="1" applyProtection="1">
      <protection locked="0"/>
    </xf>
    <xf numFmtId="0" fontId="12" fillId="0" borderId="17" xfId="0" applyNumberFormat="1" applyFont="1" applyBorder="1"/>
    <xf numFmtId="0" fontId="12" fillId="0" borderId="28" xfId="0" applyFont="1" applyBorder="1"/>
    <xf numFmtId="0" fontId="12" fillId="0" borderId="20" xfId="0" applyFont="1" applyBorder="1"/>
    <xf numFmtId="0" fontId="13" fillId="5" borderId="0" xfId="0" applyFont="1" applyFill="1"/>
    <xf numFmtId="2" fontId="6" fillId="4" borderId="0" xfId="0" applyNumberFormat="1" applyFont="1" applyFill="1" applyAlignment="1">
      <alignment horizontal="center"/>
    </xf>
    <xf numFmtId="164" fontId="5" fillId="0" borderId="0" xfId="0" applyNumberFormat="1" applyFont="1" applyFill="1" applyBorder="1" applyProtection="1"/>
    <xf numFmtId="37" fontId="5" fillId="0" borderId="0" xfId="0" applyNumberFormat="1" applyFont="1" applyFill="1" applyBorder="1" applyProtection="1"/>
    <xf numFmtId="0" fontId="0" fillId="0" borderId="30" xfId="0" applyBorder="1"/>
    <xf numFmtId="0" fontId="17" fillId="0" borderId="17" xfId="0" applyFont="1" applyBorder="1" applyAlignment="1"/>
    <xf numFmtId="0" fontId="5" fillId="0" borderId="0" xfId="1" applyFont="1" applyBorder="1" applyAlignment="1" applyProtection="1">
      <alignment horizontal="right"/>
    </xf>
    <xf numFmtId="0" fontId="5" fillId="0" borderId="5" xfId="1" applyFont="1" applyBorder="1" applyAlignment="1" applyProtection="1">
      <alignment horizontal="right"/>
    </xf>
    <xf numFmtId="0" fontId="5" fillId="0" borderId="30" xfId="0" applyFont="1" applyBorder="1" applyProtection="1"/>
    <xf numFmtId="0" fontId="1" fillId="0" borderId="30" xfId="119" applyBorder="1"/>
    <xf numFmtId="4" fontId="0" fillId="0" borderId="0" xfId="0" applyNumberFormat="1"/>
    <xf numFmtId="0" fontId="7" fillId="3" borderId="0" xfId="0" applyFont="1" applyFill="1" applyAlignment="1">
      <alignment wrapText="1"/>
    </xf>
    <xf numFmtId="0" fontId="0" fillId="2" borderId="0" xfId="0" applyFill="1" applyAlignment="1"/>
    <xf numFmtId="0" fontId="8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38" fillId="0" borderId="27" xfId="0" applyFont="1" applyBorder="1" applyAlignment="1"/>
    <xf numFmtId="0" fontId="39" fillId="0" borderId="27" xfId="0" applyFont="1" applyBorder="1" applyAlignment="1"/>
    <xf numFmtId="0" fontId="38" fillId="0" borderId="18" xfId="0" applyFont="1" applyBorder="1" applyAlignment="1"/>
    <xf numFmtId="0" fontId="39" fillId="0" borderId="18" xfId="0" applyFont="1" applyBorder="1" applyAlignment="1"/>
    <xf numFmtId="0" fontId="17" fillId="0" borderId="27" xfId="0" applyFont="1" applyBorder="1" applyAlignment="1"/>
    <xf numFmtId="0" fontId="38" fillId="29" borderId="27" xfId="0" applyFont="1" applyFill="1" applyBorder="1" applyAlignment="1"/>
    <xf numFmtId="0" fontId="17" fillId="0" borderId="42" xfId="0" applyFont="1" applyBorder="1" applyAlignment="1"/>
    <xf numFmtId="0" fontId="38" fillId="29" borderId="18" xfId="0" applyFont="1" applyFill="1" applyBorder="1" applyAlignment="1"/>
    <xf numFmtId="0" fontId="5" fillId="0" borderId="0" xfId="0" applyFont="1" applyBorder="1" applyAlignment="1" applyProtection="1">
      <alignment horizontal="right"/>
    </xf>
    <xf numFmtId="2" fontId="0" fillId="0" borderId="30" xfId="0" applyNumberFormat="1" applyBorder="1"/>
    <xf numFmtId="164" fontId="5" fillId="0" borderId="43" xfId="0" applyNumberFormat="1" applyFont="1" applyBorder="1" applyProtection="1"/>
    <xf numFmtId="164" fontId="5" fillId="0" borderId="30" xfId="0" applyNumberFormat="1" applyFont="1" applyBorder="1" applyProtection="1"/>
    <xf numFmtId="0" fontId="5" fillId="0" borderId="30" xfId="0" applyFont="1" applyBorder="1" applyAlignment="1" applyProtection="1">
      <alignment horizontal="center"/>
    </xf>
    <xf numFmtId="0" fontId="5" fillId="0" borderId="43" xfId="0" applyFont="1" applyBorder="1" applyProtection="1"/>
    <xf numFmtId="164" fontId="5" fillId="0" borderId="0" xfId="0" applyNumberFormat="1" applyFont="1" applyProtection="1"/>
    <xf numFmtId="37" fontId="5" fillId="0" borderId="0" xfId="0" applyNumberFormat="1" applyFont="1" applyProtection="1"/>
    <xf numFmtId="165" fontId="5" fillId="0" borderId="0" xfId="0" applyNumberFormat="1" applyFont="1" applyAlignment="1" applyProtection="1">
      <alignment horizontal="center"/>
    </xf>
    <xf numFmtId="37" fontId="4" fillId="0" borderId="11" xfId="0" applyNumberFormat="1" applyFont="1" applyBorder="1" applyProtection="1"/>
    <xf numFmtId="0" fontId="4" fillId="0" borderId="11" xfId="0" applyFont="1" applyBorder="1" applyProtection="1"/>
    <xf numFmtId="164" fontId="4" fillId="0" borderId="10" xfId="0" applyNumberFormat="1" applyFont="1" applyBorder="1" applyProtection="1"/>
    <xf numFmtId="164" fontId="5" fillId="0" borderId="17" xfId="0" applyNumberFormat="1" applyFont="1" applyBorder="1" applyProtection="1"/>
    <xf numFmtId="0" fontId="5" fillId="0" borderId="44" xfId="0" applyFont="1" applyBorder="1" applyAlignment="1" applyProtection="1">
      <alignment horizontal="center"/>
    </xf>
    <xf numFmtId="0" fontId="5" fillId="0" borderId="45" xfId="0" applyFont="1" applyBorder="1" applyAlignment="1" applyProtection="1">
      <alignment horizontal="right"/>
    </xf>
    <xf numFmtId="0" fontId="0" fillId="0" borderId="41" xfId="0" applyBorder="1"/>
    <xf numFmtId="0" fontId="0" fillId="0" borderId="46" xfId="0" applyBorder="1"/>
    <xf numFmtId="0" fontId="0" fillId="0" borderId="40" xfId="0" applyBorder="1"/>
    <xf numFmtId="164" fontId="4" fillId="0" borderId="30" xfId="0" applyNumberFormat="1" applyFont="1" applyBorder="1" applyProtection="1"/>
    <xf numFmtId="165" fontId="5" fillId="0" borderId="0" xfId="0" applyNumberFormat="1" applyFont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47" xfId="0" applyFont="1" applyBorder="1" applyAlignment="1" applyProtection="1">
      <alignment horizontal="right"/>
    </xf>
    <xf numFmtId="0" fontId="5" fillId="0" borderId="48" xfId="0" applyFont="1" applyBorder="1" applyAlignment="1" applyProtection="1">
      <alignment horizontal="right"/>
    </xf>
    <xf numFmtId="0" fontId="0" fillId="0" borderId="11" xfId="0" applyBorder="1"/>
  </cellXfs>
  <cellStyles count="120">
    <cellStyle name="20% - Accent1 2" xfId="53"/>
    <cellStyle name="20% - Accent1 3" xfId="9"/>
    <cellStyle name="20% - Accent2 2" xfId="54"/>
    <cellStyle name="20% - Accent2 3" xfId="10"/>
    <cellStyle name="20% - Accent3 2" xfId="55"/>
    <cellStyle name="20% - Accent3 3" xfId="11"/>
    <cellStyle name="20% - Accent4 2" xfId="56"/>
    <cellStyle name="20% - Accent4 3" xfId="12"/>
    <cellStyle name="20% - Accent5 2" xfId="57"/>
    <cellStyle name="20% - Accent5 3" xfId="13"/>
    <cellStyle name="20% - Accent6 2" xfId="58"/>
    <cellStyle name="20% - Accent6 3" xfId="14"/>
    <cellStyle name="40% - Accent1 2" xfId="59"/>
    <cellStyle name="40% - Accent1 3" xfId="15"/>
    <cellStyle name="40% - Accent2 2" xfId="60"/>
    <cellStyle name="40% - Accent2 3" xfId="16"/>
    <cellStyle name="40% - Accent3 2" xfId="61"/>
    <cellStyle name="40% - Accent3 3" xfId="17"/>
    <cellStyle name="40% - Accent4 2" xfId="62"/>
    <cellStyle name="40% - Accent4 3" xfId="18"/>
    <cellStyle name="40% - Accent5 2" xfId="63"/>
    <cellStyle name="40% - Accent5 3" xfId="19"/>
    <cellStyle name="40% - Accent6 2" xfId="64"/>
    <cellStyle name="40% - Accent6 3" xfId="20"/>
    <cellStyle name="60% - Accent1 2" xfId="65"/>
    <cellStyle name="60% - Accent1 3" xfId="21"/>
    <cellStyle name="60% - Accent2 2" xfId="66"/>
    <cellStyle name="60% - Accent2 3" xfId="22"/>
    <cellStyle name="60% - Accent3 2" xfId="67"/>
    <cellStyle name="60% - Accent3 3" xfId="23"/>
    <cellStyle name="60% - Accent4 2" xfId="68"/>
    <cellStyle name="60% - Accent4 3" xfId="24"/>
    <cellStyle name="60% - Accent5 2" xfId="69"/>
    <cellStyle name="60% - Accent5 3" xfId="25"/>
    <cellStyle name="60% - Accent6 2" xfId="70"/>
    <cellStyle name="60% - Accent6 3" xfId="26"/>
    <cellStyle name="Accent1 2" xfId="71"/>
    <cellStyle name="Accent1 3" xfId="27"/>
    <cellStyle name="Accent2 2" xfId="72"/>
    <cellStyle name="Accent2 3" xfId="28"/>
    <cellStyle name="Accent3 2" xfId="73"/>
    <cellStyle name="Accent3 3" xfId="29"/>
    <cellStyle name="Accent4 2" xfId="74"/>
    <cellStyle name="Accent4 3" xfId="30"/>
    <cellStyle name="Accent5 2" xfId="75"/>
    <cellStyle name="Accent5 3" xfId="31"/>
    <cellStyle name="Accent6 2" xfId="76"/>
    <cellStyle name="Accent6 3" xfId="32"/>
    <cellStyle name="Bad 2" xfId="77"/>
    <cellStyle name="Bad 3" xfId="33"/>
    <cellStyle name="Calculation 2" xfId="78"/>
    <cellStyle name="Calculation 3" xfId="34"/>
    <cellStyle name="Check Cell 2" xfId="79"/>
    <cellStyle name="Check Cell 3" xfId="35"/>
    <cellStyle name="Comma 2" xfId="102"/>
    <cellStyle name="Comma 3" xfId="3"/>
    <cellStyle name="Explanatory Text 2" xfId="80"/>
    <cellStyle name="Explanatory Text 3" xfId="36"/>
    <cellStyle name="Good 2" xfId="81"/>
    <cellStyle name="Good 3" xfId="37"/>
    <cellStyle name="Heading 1 2" xfId="82"/>
    <cellStyle name="Heading 1 3" xfId="38"/>
    <cellStyle name="Heading 2 2" xfId="83"/>
    <cellStyle name="Heading 2 3" xfId="39"/>
    <cellStyle name="Heading 3 2" xfId="84"/>
    <cellStyle name="Heading 3 3" xfId="40"/>
    <cellStyle name="Heading 4 2" xfId="85"/>
    <cellStyle name="Heading 4 3" xfId="41"/>
    <cellStyle name="Input 2" xfId="86"/>
    <cellStyle name="Input 3" xfId="42"/>
    <cellStyle name="Linked Cell 2" xfId="87"/>
    <cellStyle name="Linked Cell 3" xfId="43"/>
    <cellStyle name="Neutral 2" xfId="88"/>
    <cellStyle name="Neutral 3" xfId="44"/>
    <cellStyle name="Normal" xfId="0" builtinId="0"/>
    <cellStyle name="Normal 10" xfId="111"/>
    <cellStyle name="Normal 11" xfId="115"/>
    <cellStyle name="Normal 12" xfId="117"/>
    <cellStyle name="Normal 13" xfId="118"/>
    <cellStyle name="Normal 14" xfId="97"/>
    <cellStyle name="Normal 14 2" xfId="106"/>
    <cellStyle name="Normal 14 3" xfId="112"/>
    <cellStyle name="Normal 15" xfId="2"/>
    <cellStyle name="Normal 16" xfId="119"/>
    <cellStyle name="Normal 2" xfId="4"/>
    <cellStyle name="Normal 2 2" xfId="7"/>
    <cellStyle name="Normal 2 2 2" xfId="99"/>
    <cellStyle name="Normal 2 3" xfId="98"/>
    <cellStyle name="Normal 2 4" xfId="116"/>
    <cellStyle name="Normal 2 5" xfId="94"/>
    <cellStyle name="Normal 3" xfId="5"/>
    <cellStyle name="Normal 3 2" xfId="100"/>
    <cellStyle name="Normal 3 2 2" xfId="107"/>
    <cellStyle name="Normal 3 3" xfId="113"/>
    <cellStyle name="Normal 3 4" xfId="95"/>
    <cellStyle name="Normal 4" xfId="6"/>
    <cellStyle name="Normal 5" xfId="8"/>
    <cellStyle name="Normal 5 2" xfId="51"/>
    <cellStyle name="Normal 6" xfId="52"/>
    <cellStyle name="Normal 7" xfId="96"/>
    <cellStyle name="Normal 7 2" xfId="105"/>
    <cellStyle name="Normal 8" xfId="104"/>
    <cellStyle name="Normal 9" xfId="110"/>
    <cellStyle name="Normal_AccountingYear_1" xfId="1"/>
    <cellStyle name="Note 14" xfId="101"/>
    <cellStyle name="Note 14 2" xfId="108"/>
    <cellStyle name="Note 14 3" xfId="114"/>
    <cellStyle name="Note 2" xfId="89"/>
    <cellStyle name="Note 3" xfId="45"/>
    <cellStyle name="Output 2" xfId="90"/>
    <cellStyle name="Output 3" xfId="46"/>
    <cellStyle name="Percent 2" xfId="103"/>
    <cellStyle name="Percent 2 2" xfId="109"/>
    <cellStyle name="Percent 3" xfId="47"/>
    <cellStyle name="Title 2" xfId="91"/>
    <cellStyle name="Title 3" xfId="48"/>
    <cellStyle name="Total 2" xfId="92"/>
    <cellStyle name="Total 3" xfId="49"/>
    <cellStyle name="Warning Text 2" xfId="93"/>
    <cellStyle name="Warning Text 3" xfId="5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00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9"/>
  <sheetViews>
    <sheetView topLeftCell="B1" workbookViewId="0">
      <selection activeCell="C37" sqref="C37"/>
    </sheetView>
  </sheetViews>
  <sheetFormatPr defaultRowHeight="12.75"/>
  <cols>
    <col min="1" max="1" width="13.5703125" customWidth="1"/>
  </cols>
  <sheetData>
    <row r="1" spans="1:5">
      <c r="A1" s="83"/>
    </row>
    <row r="2" spans="1:5" ht="18.75">
      <c r="C2" s="37" t="s">
        <v>122</v>
      </c>
    </row>
    <row r="4" spans="1:5">
      <c r="A4" t="s">
        <v>123</v>
      </c>
      <c r="B4" t="s">
        <v>124</v>
      </c>
    </row>
    <row r="5" spans="1:5">
      <c r="B5" t="s">
        <v>139</v>
      </c>
    </row>
    <row r="7" spans="1:5">
      <c r="B7" t="s">
        <v>125</v>
      </c>
      <c r="E7" t="s">
        <v>126</v>
      </c>
    </row>
    <row r="8" spans="1:5">
      <c r="D8" s="38" t="s">
        <v>127</v>
      </c>
      <c r="E8" t="s">
        <v>128</v>
      </c>
    </row>
    <row r="9" spans="1:5">
      <c r="D9" s="38" t="s">
        <v>127</v>
      </c>
      <c r="E9" t="s">
        <v>129</v>
      </c>
    </row>
    <row r="10" spans="1:5">
      <c r="D10" s="38" t="s">
        <v>127</v>
      </c>
      <c r="E10" t="s">
        <v>130</v>
      </c>
    </row>
    <row r="11" spans="1:5">
      <c r="D11" s="38" t="s">
        <v>127</v>
      </c>
      <c r="E11" t="s">
        <v>146</v>
      </c>
    </row>
    <row r="12" spans="1:5">
      <c r="D12" s="38" t="s">
        <v>127</v>
      </c>
      <c r="E12" t="s">
        <v>140</v>
      </c>
    </row>
    <row r="14" spans="1:5">
      <c r="B14" t="s">
        <v>131</v>
      </c>
      <c r="E14" t="s">
        <v>132</v>
      </c>
    </row>
    <row r="15" spans="1:5">
      <c r="D15" s="38" t="s">
        <v>127</v>
      </c>
      <c r="E15" t="s">
        <v>141</v>
      </c>
    </row>
    <row r="16" spans="1:5">
      <c r="D16" s="38" t="s">
        <v>127</v>
      </c>
      <c r="E16" t="s">
        <v>142</v>
      </c>
    </row>
    <row r="17" spans="1:5">
      <c r="E17" t="s">
        <v>143</v>
      </c>
    </row>
    <row r="19" spans="1:5">
      <c r="B19" t="s">
        <v>133</v>
      </c>
    </row>
    <row r="21" spans="1:5">
      <c r="B21" t="s">
        <v>134</v>
      </c>
    </row>
    <row r="22" spans="1:5">
      <c r="B22" t="s">
        <v>135</v>
      </c>
    </row>
    <row r="25" spans="1:5">
      <c r="A25" t="s">
        <v>136</v>
      </c>
    </row>
    <row r="26" spans="1:5">
      <c r="B26" s="39">
        <v>1</v>
      </c>
      <c r="C26" t="s">
        <v>144</v>
      </c>
    </row>
    <row r="27" spans="1:5" ht="15.75">
      <c r="D27" s="43" t="s">
        <v>159</v>
      </c>
    </row>
    <row r="28" spans="1:5">
      <c r="B28" s="39">
        <v>2</v>
      </c>
      <c r="C28" t="s">
        <v>145</v>
      </c>
    </row>
    <row r="29" spans="1:5">
      <c r="B29" s="39"/>
    </row>
    <row r="30" spans="1:5">
      <c r="B30" s="39">
        <v>3</v>
      </c>
      <c r="C30" t="s">
        <v>138</v>
      </c>
    </row>
    <row r="31" spans="1:5">
      <c r="C31" t="s">
        <v>148</v>
      </c>
    </row>
    <row r="35" spans="2:3" ht="15">
      <c r="B35" s="40" t="s">
        <v>161</v>
      </c>
    </row>
    <row r="36" spans="2:3">
      <c r="C36" s="32" t="s">
        <v>167</v>
      </c>
    </row>
    <row r="39" spans="2:3">
      <c r="C39" s="83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4"/>
  <sheetViews>
    <sheetView tabSelected="1" workbookViewId="0">
      <selection activeCell="G15" sqref="G15"/>
    </sheetView>
  </sheetViews>
  <sheetFormatPr defaultRowHeight="12.75"/>
  <cols>
    <col min="2" max="2" width="11.28515625" customWidth="1"/>
    <col min="3" max="3" width="14.140625" customWidth="1"/>
    <col min="4" max="4" width="10" customWidth="1"/>
    <col min="5" max="5" width="13.140625" customWidth="1"/>
    <col min="7" max="7" width="9.28515625" customWidth="1"/>
    <col min="8" max="8" width="13.85546875" customWidth="1"/>
    <col min="9" max="9" width="16.42578125" customWidth="1"/>
  </cols>
  <sheetData>
    <row r="1" spans="1:9">
      <c r="B1" s="154" t="s">
        <v>153</v>
      </c>
      <c r="C1" s="154"/>
      <c r="D1" s="154"/>
      <c r="E1" s="154"/>
      <c r="G1" s="61"/>
      <c r="H1" s="61"/>
    </row>
    <row r="2" spans="1:9">
      <c r="B2" s="91"/>
      <c r="C2" s="33"/>
      <c r="D2" s="33"/>
      <c r="E2" s="33"/>
    </row>
    <row r="4" spans="1:9">
      <c r="A4" t="s">
        <v>121</v>
      </c>
      <c r="E4" s="152">
        <f>7472-G13</f>
        <v>7127</v>
      </c>
      <c r="F4" s="61"/>
    </row>
    <row r="5" spans="1:9" ht="39" customHeight="1">
      <c r="A5" s="41"/>
      <c r="B5" s="153" t="s">
        <v>43</v>
      </c>
      <c r="C5" s="153"/>
      <c r="D5" s="41"/>
      <c r="E5" s="41"/>
      <c r="G5" s="155" t="s">
        <v>147</v>
      </c>
      <c r="H5" s="155"/>
      <c r="I5" s="156"/>
    </row>
    <row r="6" spans="1:9">
      <c r="A6" s="41" t="s">
        <v>40</v>
      </c>
      <c r="B6" s="41" t="s">
        <v>39</v>
      </c>
      <c r="C6" s="41" t="s">
        <v>38</v>
      </c>
      <c r="D6" s="41" t="s">
        <v>39</v>
      </c>
      <c r="E6" s="41" t="s">
        <v>38</v>
      </c>
      <c r="G6" s="35" t="s">
        <v>39</v>
      </c>
      <c r="H6" s="36" t="s">
        <v>38</v>
      </c>
      <c r="I6" s="36" t="s">
        <v>37</v>
      </c>
    </row>
    <row r="7" spans="1:9">
      <c r="A7" s="41"/>
      <c r="B7" s="41" t="s">
        <v>21</v>
      </c>
      <c r="C7" s="41" t="s">
        <v>21</v>
      </c>
      <c r="D7" s="41" t="s">
        <v>41</v>
      </c>
      <c r="E7" s="41" t="s">
        <v>41</v>
      </c>
      <c r="F7" t="s">
        <v>42</v>
      </c>
      <c r="G7" s="35" t="s">
        <v>44</v>
      </c>
      <c r="H7" s="36" t="s">
        <v>21</v>
      </c>
      <c r="I7" s="36" t="s">
        <v>21</v>
      </c>
    </row>
    <row r="8" spans="1:9">
      <c r="A8" s="69">
        <f>AccountingYear!A53</f>
        <v>2018</v>
      </c>
      <c r="B8" s="79">
        <f>AccountingYear!Q88</f>
        <v>37076.980726011403</v>
      </c>
      <c r="C8" s="79">
        <f>AccountingYear!C88</f>
        <v>25859.821816000003</v>
      </c>
      <c r="D8" s="42">
        <f>B8/(B8+C8)</f>
        <v>0.58911446448621019</v>
      </c>
      <c r="E8" s="42">
        <f>1-D8</f>
        <v>0.41088553551378981</v>
      </c>
      <c r="F8" s="34">
        <v>1</v>
      </c>
      <c r="G8" s="80">
        <f>ROUND(E4*D8,2)</f>
        <v>4198.62</v>
      </c>
      <c r="H8" s="81">
        <f>ROUND(E4*E8,2)</f>
        <v>2928.38</v>
      </c>
      <c r="I8" s="82">
        <f>H8+G8</f>
        <v>7127</v>
      </c>
    </row>
    <row r="13" spans="1:9">
      <c r="C13" s="83"/>
      <c r="F13" s="83" t="s">
        <v>165</v>
      </c>
      <c r="G13" s="152">
        <v>345</v>
      </c>
    </row>
    <row r="14" spans="1:9">
      <c r="F14" s="83" t="s">
        <v>166</v>
      </c>
      <c r="G14" s="152">
        <f>G8+G13</f>
        <v>4543.62</v>
      </c>
    </row>
  </sheetData>
  <mergeCells count="3">
    <mergeCell ref="B5:C5"/>
    <mergeCell ref="B1:E1"/>
    <mergeCell ref="G5:I5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CL89"/>
  <sheetViews>
    <sheetView topLeftCell="A43" zoomScale="70" zoomScaleNormal="70" workbookViewId="0">
      <selection activeCell="AL72" sqref="AL72"/>
    </sheetView>
  </sheetViews>
  <sheetFormatPr defaultColWidth="12.140625" defaultRowHeight="12.75"/>
  <sheetData>
    <row r="2" spans="1:90">
      <c r="Y2">
        <f>86400/43560</f>
        <v>1.9834710743801653</v>
      </c>
    </row>
    <row r="6" spans="1:90">
      <c r="A6" s="61"/>
      <c r="B6" s="61"/>
      <c r="C6" s="61"/>
    </row>
    <row r="7" spans="1:90">
      <c r="A7" s="61"/>
      <c r="B7" s="61"/>
      <c r="C7" s="61"/>
    </row>
    <row r="8" spans="1:90">
      <c r="A8" s="61"/>
      <c r="B8" s="61"/>
      <c r="C8" s="61"/>
    </row>
    <row r="9" spans="1:90" ht="13.5" thickBot="1">
      <c r="A9" s="61"/>
      <c r="B9" s="61"/>
      <c r="C9" s="61"/>
      <c r="O9" s="143">
        <v>1.9834710743801653</v>
      </c>
    </row>
    <row r="10" spans="1:90" ht="15.75">
      <c r="A10" s="62" t="s">
        <v>25</v>
      </c>
      <c r="B10" s="63"/>
      <c r="C10" s="63"/>
      <c r="D10" s="3" t="s">
        <v>158</v>
      </c>
      <c r="E10" s="4"/>
      <c r="F10" s="4"/>
      <c r="G10" s="4"/>
      <c r="H10" s="3"/>
      <c r="I10" s="4"/>
      <c r="J10" s="2"/>
      <c r="K10" s="2"/>
      <c r="L10" s="2"/>
      <c r="M10" s="2"/>
      <c r="N10" s="5"/>
      <c r="O10" s="47" t="s">
        <v>0</v>
      </c>
      <c r="P10" s="45"/>
      <c r="Q10" s="45"/>
      <c r="R10" s="46"/>
      <c r="S10" s="47"/>
      <c r="T10" s="47"/>
      <c r="U10" s="47"/>
      <c r="V10" s="46"/>
      <c r="W10" s="47"/>
      <c r="X10" s="45"/>
      <c r="Y10" s="45"/>
      <c r="Z10" s="48"/>
      <c r="AA10" s="44" t="s">
        <v>0</v>
      </c>
      <c r="AB10" s="45"/>
      <c r="AC10" s="45"/>
      <c r="AD10" s="46"/>
      <c r="AE10" s="47"/>
      <c r="AF10" s="47"/>
      <c r="AG10" s="47"/>
      <c r="AH10" s="46"/>
      <c r="AI10" s="47"/>
      <c r="AJ10" s="45"/>
      <c r="AK10" s="45"/>
      <c r="AL10" s="48"/>
      <c r="AM10" s="44" t="s">
        <v>0</v>
      </c>
      <c r="AN10" s="45"/>
      <c r="AO10" s="45"/>
      <c r="AP10" s="46"/>
      <c r="AQ10" s="47"/>
      <c r="AR10" s="47"/>
      <c r="AS10" s="47"/>
      <c r="AT10" s="46"/>
      <c r="AU10" s="47"/>
      <c r="AV10" s="45"/>
      <c r="AW10" s="45"/>
      <c r="AX10" s="48"/>
      <c r="AY10" s="44" t="s">
        <v>0</v>
      </c>
      <c r="AZ10" s="45"/>
      <c r="BA10" s="45"/>
      <c r="BB10" s="46"/>
      <c r="BC10" s="47"/>
      <c r="BD10" s="47"/>
      <c r="BE10" s="47"/>
      <c r="BF10" s="46"/>
      <c r="BG10" s="47"/>
      <c r="BH10" s="45"/>
      <c r="BI10" s="45"/>
      <c r="BJ10" s="48"/>
      <c r="BK10" s="44" t="s">
        <v>0</v>
      </c>
      <c r="BL10" s="45"/>
      <c r="BM10" s="45"/>
      <c r="BN10" s="46"/>
      <c r="BO10" s="46"/>
      <c r="BP10" s="47"/>
      <c r="BQ10" s="47"/>
      <c r="BR10" s="46"/>
      <c r="BS10" s="47"/>
      <c r="BT10" s="45"/>
      <c r="BU10" s="45"/>
      <c r="BV10" s="45"/>
      <c r="BW10" s="45"/>
      <c r="BX10" s="56"/>
      <c r="BY10" s="44" t="s">
        <v>34</v>
      </c>
      <c r="BZ10" s="45"/>
      <c r="CA10" s="45"/>
      <c r="CB10" s="45"/>
      <c r="CC10" s="46"/>
      <c r="CD10" s="47"/>
      <c r="CE10" s="47"/>
      <c r="CF10" s="47"/>
      <c r="CG10" s="46"/>
      <c r="CH10" s="47"/>
      <c r="CI10" s="45"/>
      <c r="CJ10" s="45"/>
      <c r="CK10" s="45"/>
      <c r="CL10" s="48"/>
    </row>
    <row r="11" spans="1:90" ht="15.75">
      <c r="A11" s="87"/>
      <c r="B11" s="6"/>
      <c r="C11" s="6"/>
      <c r="D11" s="6"/>
      <c r="E11" s="6"/>
      <c r="F11" s="6" t="s">
        <v>2</v>
      </c>
      <c r="G11" s="6"/>
      <c r="H11" s="6" t="s">
        <v>26</v>
      </c>
      <c r="I11" s="6"/>
      <c r="J11" s="6"/>
      <c r="K11" s="94"/>
      <c r="L11" s="6"/>
      <c r="M11" s="6"/>
      <c r="N11" s="7"/>
      <c r="O11" s="55" t="s">
        <v>1</v>
      </c>
      <c r="P11" s="55"/>
      <c r="Q11" s="55"/>
      <c r="R11" s="88" t="s">
        <v>149</v>
      </c>
      <c r="S11" s="55"/>
      <c r="T11" s="55" t="s">
        <v>2</v>
      </c>
      <c r="U11" s="55"/>
      <c r="V11" s="55" t="s">
        <v>36</v>
      </c>
      <c r="W11" s="55"/>
      <c r="X11" s="55"/>
      <c r="Y11" s="57"/>
      <c r="Z11" s="58"/>
      <c r="AA11" s="49" t="s">
        <v>23</v>
      </c>
      <c r="AB11" s="50"/>
      <c r="AC11" s="88" t="s">
        <v>150</v>
      </c>
      <c r="AD11" s="50"/>
      <c r="AE11" s="50"/>
      <c r="AF11" s="50" t="s">
        <v>2</v>
      </c>
      <c r="AG11" s="50"/>
      <c r="AH11" s="50" t="s">
        <v>24</v>
      </c>
      <c r="AI11" s="50"/>
      <c r="AJ11" s="50"/>
      <c r="AK11" s="50"/>
      <c r="AL11" s="52"/>
      <c r="AM11" s="54" t="s">
        <v>31</v>
      </c>
      <c r="AN11" s="55"/>
      <c r="AO11" s="88" t="s">
        <v>151</v>
      </c>
      <c r="AP11" s="55"/>
      <c r="AQ11" s="55"/>
      <c r="AR11" s="55" t="s">
        <v>2</v>
      </c>
      <c r="AS11" s="55"/>
      <c r="AT11" s="55" t="s">
        <v>36</v>
      </c>
      <c r="AU11" s="55"/>
      <c r="AV11" s="55"/>
      <c r="AW11" s="57"/>
      <c r="AX11" s="58"/>
      <c r="AY11" s="54" t="s">
        <v>32</v>
      </c>
      <c r="AZ11" s="55"/>
      <c r="BA11" s="88" t="s">
        <v>152</v>
      </c>
      <c r="BB11" s="55"/>
      <c r="BC11" s="55"/>
      <c r="BD11" s="55" t="s">
        <v>2</v>
      </c>
      <c r="BE11" s="55"/>
      <c r="BF11" s="55" t="s">
        <v>36</v>
      </c>
      <c r="BG11" s="55"/>
      <c r="BH11" s="55"/>
      <c r="BI11" s="57"/>
      <c r="BJ11" s="58"/>
      <c r="BK11" s="49" t="s">
        <v>33</v>
      </c>
      <c r="BL11" s="50"/>
      <c r="BM11" s="50"/>
      <c r="BN11" s="88"/>
      <c r="BO11" s="142" t="s">
        <v>160</v>
      </c>
      <c r="BP11" s="50" t="s">
        <v>2</v>
      </c>
      <c r="BQ11" s="50"/>
      <c r="BR11" s="50" t="s">
        <v>3</v>
      </c>
      <c r="BS11" s="50"/>
      <c r="BT11" s="50"/>
      <c r="BU11" s="50"/>
      <c r="BV11" s="50"/>
      <c r="BW11" s="50"/>
      <c r="BX11" s="52"/>
      <c r="BY11" s="49" t="s">
        <v>35</v>
      </c>
      <c r="BZ11" s="50"/>
      <c r="CA11" s="50"/>
      <c r="CB11" s="50"/>
      <c r="CC11" s="142" t="s">
        <v>154</v>
      </c>
      <c r="CD11" s="50"/>
      <c r="CE11" s="50" t="s">
        <v>2</v>
      </c>
      <c r="CF11" s="50"/>
      <c r="CG11" s="50" t="s">
        <v>36</v>
      </c>
      <c r="CH11" s="50"/>
      <c r="CI11" s="51"/>
      <c r="CJ11" s="50"/>
      <c r="CK11" s="50"/>
      <c r="CL11" s="52"/>
    </row>
    <row r="12" spans="1:90" ht="16.5" thickBot="1">
      <c r="A12" s="53" t="s">
        <v>4</v>
      </c>
      <c r="B12" s="55" t="s">
        <v>5</v>
      </c>
      <c r="C12" s="148" t="s">
        <v>27</v>
      </c>
      <c r="D12" s="148" t="s">
        <v>28</v>
      </c>
      <c r="E12" s="148" t="s">
        <v>6</v>
      </c>
      <c r="F12" s="148" t="s">
        <v>7</v>
      </c>
      <c r="G12" s="148" t="s">
        <v>8</v>
      </c>
      <c r="H12" s="148" t="s">
        <v>9</v>
      </c>
      <c r="I12" s="148" t="s">
        <v>29</v>
      </c>
      <c r="J12" s="148" t="s">
        <v>11</v>
      </c>
      <c r="K12" s="148" t="s">
        <v>12</v>
      </c>
      <c r="L12" s="148" t="s">
        <v>13</v>
      </c>
      <c r="M12" s="148" t="s">
        <v>14</v>
      </c>
      <c r="N12" s="149" t="s">
        <v>15</v>
      </c>
      <c r="O12" s="9" t="s">
        <v>4</v>
      </c>
      <c r="P12" s="9" t="s">
        <v>5</v>
      </c>
      <c r="Q12" s="10" t="s">
        <v>6</v>
      </c>
      <c r="R12" s="10" t="s">
        <v>7</v>
      </c>
      <c r="S12" s="10" t="s">
        <v>8</v>
      </c>
      <c r="T12" s="165" t="s">
        <v>9</v>
      </c>
      <c r="U12" s="165" t="s">
        <v>10</v>
      </c>
      <c r="V12" s="165" t="s">
        <v>11</v>
      </c>
      <c r="W12" s="165" t="s">
        <v>12</v>
      </c>
      <c r="X12" s="10" t="s">
        <v>13</v>
      </c>
      <c r="Y12" s="10" t="s">
        <v>14</v>
      </c>
      <c r="Z12" s="10" t="s">
        <v>15</v>
      </c>
      <c r="AA12" s="9" t="s">
        <v>4</v>
      </c>
      <c r="AB12" s="9" t="s">
        <v>5</v>
      </c>
      <c r="AC12" s="10" t="s">
        <v>6</v>
      </c>
      <c r="AD12" s="10" t="s">
        <v>7</v>
      </c>
      <c r="AE12" s="10" t="s">
        <v>8</v>
      </c>
      <c r="AF12" s="165" t="s">
        <v>9</v>
      </c>
      <c r="AG12" s="165" t="s">
        <v>10</v>
      </c>
      <c r="AH12" s="165" t="s">
        <v>11</v>
      </c>
      <c r="AI12" s="165" t="s">
        <v>12</v>
      </c>
      <c r="AJ12" s="10" t="s">
        <v>13</v>
      </c>
      <c r="AK12" s="10" t="s">
        <v>14</v>
      </c>
      <c r="AL12" s="10" t="s">
        <v>15</v>
      </c>
      <c r="AM12" s="9" t="s">
        <v>4</v>
      </c>
      <c r="AN12" s="9" t="s">
        <v>5</v>
      </c>
      <c r="AO12" s="10" t="s">
        <v>6</v>
      </c>
      <c r="AP12" s="10" t="s">
        <v>7</v>
      </c>
      <c r="AQ12" s="10" t="s">
        <v>8</v>
      </c>
      <c r="AR12" s="165" t="s">
        <v>9</v>
      </c>
      <c r="AS12" s="165" t="s">
        <v>10</v>
      </c>
      <c r="AT12" s="165" t="s">
        <v>11</v>
      </c>
      <c r="AU12" s="165" t="s">
        <v>12</v>
      </c>
      <c r="AV12" s="10" t="s">
        <v>13</v>
      </c>
      <c r="AW12" s="10" t="s">
        <v>14</v>
      </c>
      <c r="AX12" s="10" t="s">
        <v>15</v>
      </c>
      <c r="AY12" s="9" t="s">
        <v>4</v>
      </c>
      <c r="AZ12" s="9" t="s">
        <v>5</v>
      </c>
      <c r="BA12" s="10" t="s">
        <v>6</v>
      </c>
      <c r="BB12" s="179" t="s">
        <v>7</v>
      </c>
      <c r="BC12" s="179" t="s">
        <v>8</v>
      </c>
      <c r="BD12" s="165" t="s">
        <v>9</v>
      </c>
      <c r="BE12" s="165" t="s">
        <v>10</v>
      </c>
      <c r="BF12" s="165" t="s">
        <v>11</v>
      </c>
      <c r="BG12" s="165" t="s">
        <v>12</v>
      </c>
      <c r="BH12" s="10" t="s">
        <v>13</v>
      </c>
      <c r="BI12" s="10" t="s">
        <v>14</v>
      </c>
      <c r="BJ12" s="10" t="s">
        <v>15</v>
      </c>
      <c r="BK12" s="9" t="s">
        <v>4</v>
      </c>
      <c r="BL12" s="9" t="s">
        <v>5</v>
      </c>
      <c r="BM12" s="186" t="s">
        <v>27</v>
      </c>
      <c r="BN12" s="186" t="s">
        <v>28</v>
      </c>
      <c r="BO12" s="186" t="s">
        <v>6</v>
      </c>
      <c r="BP12" s="187" t="s">
        <v>7</v>
      </c>
      <c r="BQ12" s="187" t="s">
        <v>8</v>
      </c>
      <c r="BR12" s="187" t="s">
        <v>9</v>
      </c>
      <c r="BS12" s="187" t="s">
        <v>10</v>
      </c>
      <c r="BT12" s="187" t="s">
        <v>11</v>
      </c>
      <c r="BU12" s="187" t="s">
        <v>12</v>
      </c>
      <c r="BV12" s="187" t="s">
        <v>13</v>
      </c>
      <c r="BW12" s="187" t="s">
        <v>14</v>
      </c>
      <c r="BX12" s="186" t="s">
        <v>15</v>
      </c>
      <c r="BY12" s="9" t="s">
        <v>4</v>
      </c>
      <c r="BZ12" s="9" t="s">
        <v>5</v>
      </c>
      <c r="CA12" s="165" t="s">
        <v>27</v>
      </c>
      <c r="CB12" s="165" t="s">
        <v>28</v>
      </c>
      <c r="CC12" s="165" t="s">
        <v>6</v>
      </c>
      <c r="CD12" s="165" t="s">
        <v>7</v>
      </c>
      <c r="CE12" s="165" t="s">
        <v>8</v>
      </c>
      <c r="CF12" s="165" t="s">
        <v>9</v>
      </c>
      <c r="CG12" s="165" t="s">
        <v>10</v>
      </c>
      <c r="CH12" s="165" t="s">
        <v>11</v>
      </c>
      <c r="CI12" s="165" t="s">
        <v>12</v>
      </c>
      <c r="CJ12" s="165" t="s">
        <v>13</v>
      </c>
      <c r="CK12" s="165" t="s">
        <v>14</v>
      </c>
      <c r="CL12" s="165" t="s">
        <v>15</v>
      </c>
    </row>
    <row r="13" spans="1:90" ht="16.5" thickTop="1">
      <c r="A13" s="84">
        <v>2018</v>
      </c>
      <c r="B13" s="150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73</v>
      </c>
      <c r="I13">
        <v>325</v>
      </c>
      <c r="J13">
        <v>227</v>
      </c>
      <c r="K13">
        <v>100</v>
      </c>
      <c r="L13" s="151"/>
      <c r="M13" s="151"/>
      <c r="N13" s="151"/>
      <c r="O13" s="72">
        <v>2018</v>
      </c>
      <c r="P13" s="13">
        <v>1</v>
      </c>
      <c r="Q13" s="14"/>
      <c r="R13" s="14"/>
      <c r="S13" s="14"/>
      <c r="T13" s="146"/>
      <c r="U13" s="166">
        <v>2.3778000000000001</v>
      </c>
      <c r="V13" s="166">
        <v>12.9518</v>
      </c>
      <c r="W13" s="166"/>
      <c r="X13" s="167"/>
      <c r="Y13" s="14"/>
      <c r="Z13" s="73"/>
      <c r="AA13" s="72">
        <v>2018</v>
      </c>
      <c r="AB13" s="13">
        <v>1</v>
      </c>
      <c r="AC13" s="14"/>
      <c r="AD13" s="14"/>
      <c r="AE13" s="14"/>
      <c r="AF13" s="146"/>
      <c r="AG13" s="166">
        <v>189.59389999999999</v>
      </c>
      <c r="AH13" s="166">
        <v>108.125</v>
      </c>
      <c r="AI13" s="146"/>
      <c r="AJ13" s="167"/>
      <c r="AK13" s="14"/>
      <c r="AL13" s="73"/>
      <c r="AM13" s="72">
        <v>2018</v>
      </c>
      <c r="AN13" s="13">
        <v>1</v>
      </c>
      <c r="AO13" s="14"/>
      <c r="AP13" s="14"/>
      <c r="AQ13" s="14"/>
      <c r="AR13" s="146"/>
      <c r="AS13" s="166">
        <v>6.2441000000000004</v>
      </c>
      <c r="AT13" s="166">
        <v>12.3042</v>
      </c>
      <c r="AU13" s="166">
        <v>3.0124</v>
      </c>
      <c r="AV13" s="167"/>
      <c r="AW13" s="14"/>
      <c r="AX13" s="73"/>
      <c r="AY13" s="72">
        <v>2018</v>
      </c>
      <c r="AZ13" s="13">
        <v>1</v>
      </c>
      <c r="BA13" s="14"/>
      <c r="BB13" s="180"/>
      <c r="BC13" s="181"/>
      <c r="BD13" s="166">
        <v>23.365600000000001</v>
      </c>
      <c r="BE13" s="166">
        <v>66.109399999999994</v>
      </c>
      <c r="BF13" s="166">
        <v>50.416699999999999</v>
      </c>
      <c r="BG13" s="166"/>
      <c r="BH13" s="167"/>
      <c r="BI13" s="14"/>
      <c r="BJ13" s="73"/>
      <c r="BK13" s="72">
        <v>2018</v>
      </c>
      <c r="BL13" s="26">
        <v>1</v>
      </c>
      <c r="BM13" s="180"/>
      <c r="BN13" s="180"/>
      <c r="BO13" s="180"/>
      <c r="BP13" s="166"/>
      <c r="BQ13" s="166">
        <v>80.739500000000007</v>
      </c>
      <c r="BR13" s="166">
        <v>111.36369999999999</v>
      </c>
      <c r="BS13" s="166">
        <v>286.77379999999999</v>
      </c>
      <c r="BT13" s="166">
        <v>282.34500000000003</v>
      </c>
      <c r="BU13" s="166">
        <v>186.5634</v>
      </c>
      <c r="BV13" s="166"/>
      <c r="BW13" s="166"/>
      <c r="BX13" s="180"/>
      <c r="BY13" s="72">
        <v>2018</v>
      </c>
      <c r="BZ13" s="26">
        <v>1</v>
      </c>
      <c r="CA13" s="146"/>
      <c r="CB13" s="146"/>
      <c r="CC13" s="146"/>
      <c r="CD13" s="166"/>
      <c r="CE13" s="166">
        <v>65.900000000000006</v>
      </c>
      <c r="CF13" s="166">
        <v>80.7</v>
      </c>
      <c r="CG13" s="166">
        <v>268</v>
      </c>
      <c r="CH13" s="166">
        <v>265</v>
      </c>
      <c r="CI13" s="166">
        <v>176</v>
      </c>
      <c r="CJ13" s="166"/>
      <c r="CK13" s="166"/>
      <c r="CL13" s="166"/>
    </row>
    <row r="14" spans="1:90" ht="15.75">
      <c r="A14" s="15"/>
      <c r="B14" s="150">
        <v>2</v>
      </c>
      <c r="C14">
        <v>0</v>
      </c>
      <c r="D14">
        <v>0</v>
      </c>
      <c r="E14">
        <v>0</v>
      </c>
      <c r="F14">
        <v>0</v>
      </c>
      <c r="G14">
        <v>0</v>
      </c>
      <c r="H14">
        <v>75</v>
      </c>
      <c r="I14">
        <v>325</v>
      </c>
      <c r="J14">
        <v>225</v>
      </c>
      <c r="K14">
        <v>100</v>
      </c>
      <c r="L14" s="151"/>
      <c r="M14" s="151"/>
      <c r="N14" s="151"/>
      <c r="O14" s="74"/>
      <c r="P14" s="13">
        <v>2</v>
      </c>
      <c r="Q14" s="14"/>
      <c r="R14" s="14"/>
      <c r="S14" s="14"/>
      <c r="T14" s="146"/>
      <c r="U14" s="166">
        <v>18.639700000000001</v>
      </c>
      <c r="V14" s="166">
        <v>12.452</v>
      </c>
      <c r="W14" s="166"/>
      <c r="X14" s="167"/>
      <c r="Y14" s="14"/>
      <c r="Z14" s="73"/>
      <c r="AA14" s="74"/>
      <c r="AB14" s="13">
        <v>2</v>
      </c>
      <c r="AC14" s="14"/>
      <c r="AD14" s="14"/>
      <c r="AE14" s="14"/>
      <c r="AF14" s="146"/>
      <c r="AG14" s="166">
        <v>197.32130000000001</v>
      </c>
      <c r="AH14" s="166">
        <v>130.6413</v>
      </c>
      <c r="AI14" s="146"/>
      <c r="AJ14" s="167"/>
      <c r="AK14" s="14"/>
      <c r="AL14" s="73"/>
      <c r="AM14" s="74"/>
      <c r="AN14" s="13">
        <v>2</v>
      </c>
      <c r="AO14" s="14"/>
      <c r="AP14" s="14"/>
      <c r="AQ14" s="14"/>
      <c r="AR14" s="146"/>
      <c r="AS14" s="166">
        <v>14.078799999999999</v>
      </c>
      <c r="AT14" s="166">
        <v>9.2843</v>
      </c>
      <c r="AU14" s="146"/>
      <c r="AV14" s="167"/>
      <c r="AW14" s="14"/>
      <c r="AX14" s="73"/>
      <c r="AY14" s="74"/>
      <c r="AZ14" s="13">
        <v>2</v>
      </c>
      <c r="BA14" s="14"/>
      <c r="BB14" s="146"/>
      <c r="BC14" s="182"/>
      <c r="BD14" s="166">
        <v>22.268699999999999</v>
      </c>
      <c r="BE14" s="166">
        <v>59.692700000000002</v>
      </c>
      <c r="BF14" s="166">
        <v>57.494799999999998</v>
      </c>
      <c r="BG14" s="166"/>
      <c r="BH14" s="167"/>
      <c r="BI14" s="14"/>
      <c r="BJ14" s="73"/>
      <c r="BK14" s="74"/>
      <c r="BL14" s="26">
        <v>2</v>
      </c>
      <c r="BM14" s="146"/>
      <c r="BN14" s="146"/>
      <c r="BO14" s="146"/>
      <c r="BP14" s="166"/>
      <c r="BQ14" s="166">
        <v>82.032300000000006</v>
      </c>
      <c r="BR14" s="166">
        <v>110.4149</v>
      </c>
      <c r="BS14" s="166">
        <v>287.58620000000002</v>
      </c>
      <c r="BT14" s="166">
        <v>239.6696</v>
      </c>
      <c r="BU14" s="166">
        <v>180.20939999999999</v>
      </c>
      <c r="BV14" s="166"/>
      <c r="BW14" s="166"/>
      <c r="BX14" s="146"/>
      <c r="BY14" s="74"/>
      <c r="BZ14" s="26">
        <v>2</v>
      </c>
      <c r="CA14" s="146"/>
      <c r="CB14" s="146"/>
      <c r="CC14" s="146"/>
      <c r="CD14" s="166"/>
      <c r="CE14" s="166">
        <v>68</v>
      </c>
      <c r="CF14" s="166">
        <v>78.5</v>
      </c>
      <c r="CG14" s="166">
        <v>268</v>
      </c>
      <c r="CH14" s="166">
        <v>226</v>
      </c>
      <c r="CI14" s="166">
        <v>171</v>
      </c>
      <c r="CJ14" s="166"/>
      <c r="CK14" s="166"/>
      <c r="CL14" s="166"/>
    </row>
    <row r="15" spans="1:90" ht="15.75">
      <c r="A15" s="15"/>
      <c r="B15" s="150">
        <v>3</v>
      </c>
      <c r="C15">
        <v>0</v>
      </c>
      <c r="D15">
        <v>0</v>
      </c>
      <c r="E15">
        <v>0</v>
      </c>
      <c r="F15">
        <v>0</v>
      </c>
      <c r="G15">
        <v>0</v>
      </c>
      <c r="H15">
        <v>51</v>
      </c>
      <c r="I15">
        <v>254</v>
      </c>
      <c r="J15">
        <v>225</v>
      </c>
      <c r="K15">
        <v>56</v>
      </c>
      <c r="L15" s="151"/>
      <c r="M15" s="151"/>
      <c r="N15" s="151"/>
      <c r="O15" s="74"/>
      <c r="P15" s="13">
        <v>3</v>
      </c>
      <c r="Q15" s="14"/>
      <c r="R15" s="14"/>
      <c r="S15" s="14"/>
      <c r="T15" s="146"/>
      <c r="U15" s="166">
        <v>17.2806</v>
      </c>
      <c r="V15" s="166">
        <v>7.9936999999999996</v>
      </c>
      <c r="W15" s="166"/>
      <c r="X15" s="167"/>
      <c r="Y15" s="14"/>
      <c r="Z15" s="73"/>
      <c r="AA15" s="74"/>
      <c r="AB15" s="13">
        <v>3</v>
      </c>
      <c r="AC15" s="14"/>
      <c r="AD15" s="14"/>
      <c r="AE15" s="14"/>
      <c r="AF15" s="146"/>
      <c r="AG15" s="166">
        <v>197.23089999999999</v>
      </c>
      <c r="AH15" s="166">
        <v>124.7513</v>
      </c>
      <c r="AI15" s="146"/>
      <c r="AJ15" s="167"/>
      <c r="AK15" s="14"/>
      <c r="AL15" s="73"/>
      <c r="AM15" s="74"/>
      <c r="AN15" s="13">
        <v>3</v>
      </c>
      <c r="AO15" s="14"/>
      <c r="AP15" s="14"/>
      <c r="AQ15" s="14"/>
      <c r="AR15" s="146"/>
      <c r="AS15" s="166">
        <v>13.978</v>
      </c>
      <c r="AT15" s="166">
        <v>6.8061999999999996</v>
      </c>
      <c r="AU15" s="146"/>
      <c r="AV15" s="167"/>
      <c r="AW15" s="14"/>
      <c r="AX15" s="73"/>
      <c r="AY15" s="74"/>
      <c r="AZ15" s="13">
        <v>3</v>
      </c>
      <c r="BA15" s="14"/>
      <c r="BB15" s="146"/>
      <c r="BC15" s="182"/>
      <c r="BD15" s="166">
        <v>23.106200000000001</v>
      </c>
      <c r="BE15" s="166">
        <v>55.223999999999997</v>
      </c>
      <c r="BF15" s="166">
        <v>59.869799999999998</v>
      </c>
      <c r="BG15" s="166"/>
      <c r="BH15" s="167"/>
      <c r="BI15" s="14"/>
      <c r="BJ15" s="73"/>
      <c r="BK15" s="74"/>
      <c r="BL15" s="26">
        <v>3</v>
      </c>
      <c r="BM15" s="146"/>
      <c r="BN15" s="146"/>
      <c r="BO15" s="146"/>
      <c r="BP15" s="166"/>
      <c r="BQ15" s="166">
        <v>81.400300000000001</v>
      </c>
      <c r="BR15" s="166">
        <v>118.6208</v>
      </c>
      <c r="BS15" s="166">
        <v>277.75779999999997</v>
      </c>
      <c r="BT15" s="166">
        <v>231.7962</v>
      </c>
      <c r="BU15" s="166">
        <v>184.6003</v>
      </c>
      <c r="BV15" s="166"/>
      <c r="BW15" s="166"/>
      <c r="BX15" s="146"/>
      <c r="BY15" s="74"/>
      <c r="BZ15" s="26">
        <v>3</v>
      </c>
      <c r="CA15" s="146"/>
      <c r="CB15" s="146"/>
      <c r="CC15" s="146"/>
      <c r="CD15" s="166"/>
      <c r="CE15" s="166">
        <v>66.8</v>
      </c>
      <c r="CF15" s="166">
        <v>84.2</v>
      </c>
      <c r="CG15" s="166">
        <v>258</v>
      </c>
      <c r="CH15" s="166">
        <v>215</v>
      </c>
      <c r="CI15" s="166">
        <v>172</v>
      </c>
      <c r="CJ15" s="166"/>
      <c r="CK15" s="166"/>
      <c r="CL15" s="166"/>
    </row>
    <row r="16" spans="1:90" ht="15.75">
      <c r="A16" s="15"/>
      <c r="B16" s="150">
        <v>4</v>
      </c>
      <c r="C16">
        <v>0</v>
      </c>
      <c r="D16">
        <v>0</v>
      </c>
      <c r="E16">
        <v>0</v>
      </c>
      <c r="F16">
        <v>0</v>
      </c>
      <c r="G16">
        <v>0</v>
      </c>
      <c r="H16">
        <v>50</v>
      </c>
      <c r="I16">
        <v>250</v>
      </c>
      <c r="J16">
        <v>225</v>
      </c>
      <c r="K16">
        <v>2</v>
      </c>
      <c r="L16" s="151"/>
      <c r="M16" s="151"/>
      <c r="N16" s="151"/>
      <c r="O16" s="74"/>
      <c r="P16" s="13">
        <v>4</v>
      </c>
      <c r="Q16" s="14"/>
      <c r="R16" s="14"/>
      <c r="S16" s="14"/>
      <c r="T16" s="146"/>
      <c r="U16" s="166">
        <v>14.6326</v>
      </c>
      <c r="V16" s="166">
        <v>0</v>
      </c>
      <c r="W16" s="166"/>
      <c r="X16" s="167"/>
      <c r="Y16" s="14"/>
      <c r="Z16" s="73"/>
      <c r="AA16" s="74"/>
      <c r="AB16" s="13">
        <v>4</v>
      </c>
      <c r="AC16" s="14"/>
      <c r="AD16" s="14"/>
      <c r="AE16" s="14"/>
      <c r="AF16" s="146"/>
      <c r="AG16" s="166">
        <v>196.9873</v>
      </c>
      <c r="AH16" s="166">
        <v>121.10429999999999</v>
      </c>
      <c r="AI16" s="146"/>
      <c r="AJ16" s="167"/>
      <c r="AK16" s="14"/>
      <c r="AL16" s="73"/>
      <c r="AM16" s="74"/>
      <c r="AN16" s="13">
        <v>4</v>
      </c>
      <c r="AO16" s="14"/>
      <c r="AP16" s="14"/>
      <c r="AQ16" s="14"/>
      <c r="AR16" s="146"/>
      <c r="AS16" s="166">
        <v>13.052899999999999</v>
      </c>
      <c r="AT16" s="166">
        <v>2.1678999999999999</v>
      </c>
      <c r="AU16" s="146"/>
      <c r="AV16" s="167"/>
      <c r="AW16" s="14"/>
      <c r="AX16" s="73"/>
      <c r="AY16" s="74"/>
      <c r="AZ16" s="13">
        <v>4</v>
      </c>
      <c r="BA16" s="14"/>
      <c r="BB16" s="146"/>
      <c r="BC16" s="182"/>
      <c r="BD16" s="166">
        <v>23.415600000000001</v>
      </c>
      <c r="BE16" s="166">
        <v>54.911499999999997</v>
      </c>
      <c r="BF16" s="166">
        <v>56.828099999999999</v>
      </c>
      <c r="BG16" s="166"/>
      <c r="BH16" s="167"/>
      <c r="BI16" s="14"/>
      <c r="BJ16" s="73"/>
      <c r="BK16" s="74"/>
      <c r="BL16" s="26">
        <v>4</v>
      </c>
      <c r="BM16" s="146"/>
      <c r="BN16" s="146"/>
      <c r="BO16" s="146"/>
      <c r="BP16" s="166"/>
      <c r="BQ16" s="166">
        <v>81.229699999999994</v>
      </c>
      <c r="BR16" s="166">
        <v>105.178</v>
      </c>
      <c r="BS16" s="166">
        <v>226.97110000000001</v>
      </c>
      <c r="BT16" s="166">
        <v>232.61340000000001</v>
      </c>
      <c r="BU16" s="166">
        <v>264.7989</v>
      </c>
      <c r="BV16" s="166"/>
      <c r="BW16" s="166"/>
      <c r="BX16" s="146"/>
      <c r="BY16" s="74"/>
      <c r="BZ16" s="26">
        <v>4</v>
      </c>
      <c r="CA16" s="146"/>
      <c r="CB16" s="146"/>
      <c r="CC16" s="146"/>
      <c r="CD16" s="166"/>
      <c r="CE16" s="166">
        <v>66.8</v>
      </c>
      <c r="CF16" s="166">
        <v>78.3</v>
      </c>
      <c r="CG16" s="166">
        <v>207</v>
      </c>
      <c r="CH16" s="166">
        <v>214</v>
      </c>
      <c r="CI16" s="166">
        <v>269</v>
      </c>
      <c r="CJ16" s="166"/>
      <c r="CK16" s="166"/>
      <c r="CL16" s="166"/>
    </row>
    <row r="17" spans="1:90" ht="15.75">
      <c r="A17" s="15"/>
      <c r="B17" s="150">
        <v>5</v>
      </c>
      <c r="C17">
        <v>0</v>
      </c>
      <c r="D17">
        <v>0</v>
      </c>
      <c r="E17">
        <v>0</v>
      </c>
      <c r="F17">
        <v>0</v>
      </c>
      <c r="G17">
        <v>0</v>
      </c>
      <c r="H17">
        <v>50</v>
      </c>
      <c r="I17">
        <v>250</v>
      </c>
      <c r="J17">
        <v>225</v>
      </c>
      <c r="K17">
        <v>0</v>
      </c>
      <c r="L17" s="151"/>
      <c r="M17" s="151"/>
      <c r="N17" s="151"/>
      <c r="O17" s="74"/>
      <c r="P17" s="13">
        <v>5</v>
      </c>
      <c r="Q17" s="14"/>
      <c r="R17" s="14"/>
      <c r="S17" s="14"/>
      <c r="T17" s="146"/>
      <c r="U17" s="166">
        <v>15.3718</v>
      </c>
      <c r="V17" s="166">
        <v>3.2063000000000001</v>
      </c>
      <c r="W17" s="166"/>
      <c r="X17" s="167"/>
      <c r="Y17" s="14"/>
      <c r="Z17" s="73"/>
      <c r="AA17" s="74"/>
      <c r="AB17" s="13">
        <v>5</v>
      </c>
      <c r="AC17" s="14"/>
      <c r="AD17" s="14"/>
      <c r="AE17" s="14"/>
      <c r="AF17" s="146"/>
      <c r="AG17" s="166">
        <v>184.751</v>
      </c>
      <c r="AH17" s="166">
        <v>121.001</v>
      </c>
      <c r="AI17" s="146"/>
      <c r="AJ17" s="167"/>
      <c r="AK17" s="14"/>
      <c r="AL17" s="73"/>
      <c r="AM17" s="74"/>
      <c r="AN17" s="13">
        <v>5</v>
      </c>
      <c r="AO17" s="14"/>
      <c r="AP17" s="14"/>
      <c r="AQ17" s="14"/>
      <c r="AR17" s="146"/>
      <c r="AS17" s="166">
        <v>8.5028000000000006</v>
      </c>
      <c r="AT17" s="166">
        <v>0</v>
      </c>
      <c r="AU17" s="146"/>
      <c r="AV17" s="167"/>
      <c r="AW17" s="14"/>
      <c r="AX17" s="73"/>
      <c r="AY17" s="74"/>
      <c r="AZ17" s="13">
        <v>5</v>
      </c>
      <c r="BA17" s="14"/>
      <c r="BB17" s="146"/>
      <c r="BC17" s="182"/>
      <c r="BD17" s="166">
        <v>23.1</v>
      </c>
      <c r="BE17" s="166">
        <v>52.682299999999998</v>
      </c>
      <c r="BF17" s="166">
        <v>56</v>
      </c>
      <c r="BG17" s="166"/>
      <c r="BH17" s="167"/>
      <c r="BI17" s="14"/>
      <c r="BJ17" s="73"/>
      <c r="BK17" s="74"/>
      <c r="BL17" s="26">
        <v>5</v>
      </c>
      <c r="BM17" s="146"/>
      <c r="BN17" s="146"/>
      <c r="BO17" s="146"/>
      <c r="BP17" s="166"/>
      <c r="BQ17" s="166">
        <v>79.4041</v>
      </c>
      <c r="BR17" s="166">
        <v>96.192099999999996</v>
      </c>
      <c r="BS17" s="166">
        <v>220.66149999999999</v>
      </c>
      <c r="BT17" s="166">
        <v>234.81970000000001</v>
      </c>
      <c r="BU17" s="166">
        <v>101.82</v>
      </c>
      <c r="BV17" s="166"/>
      <c r="BW17" s="166"/>
      <c r="BX17" s="146"/>
      <c r="BY17" s="74"/>
      <c r="BZ17" s="26">
        <v>5</v>
      </c>
      <c r="CA17" s="146"/>
      <c r="CB17" s="146"/>
      <c r="CC17" s="146"/>
      <c r="CD17" s="166"/>
      <c r="CE17" s="166">
        <v>65.3</v>
      </c>
      <c r="CF17" s="166">
        <v>65.2</v>
      </c>
      <c r="CG17" s="166">
        <v>195</v>
      </c>
      <c r="CH17" s="166">
        <v>216</v>
      </c>
      <c r="CI17" s="166">
        <v>275</v>
      </c>
      <c r="CJ17" s="166"/>
      <c r="CK17" s="166"/>
      <c r="CL17" s="166"/>
    </row>
    <row r="18" spans="1:90" ht="15.75">
      <c r="A18" s="15"/>
      <c r="B18" s="150">
        <v>6</v>
      </c>
      <c r="C18">
        <v>0</v>
      </c>
      <c r="D18">
        <v>0</v>
      </c>
      <c r="E18">
        <v>0</v>
      </c>
      <c r="F18">
        <v>0</v>
      </c>
      <c r="G18">
        <v>0</v>
      </c>
      <c r="H18">
        <v>50</v>
      </c>
      <c r="I18">
        <v>226</v>
      </c>
      <c r="J18">
        <v>225</v>
      </c>
      <c r="K18">
        <v>0</v>
      </c>
      <c r="L18" s="151"/>
      <c r="M18" s="151"/>
      <c r="N18" s="151"/>
      <c r="O18" s="74"/>
      <c r="P18" s="13">
        <v>6</v>
      </c>
      <c r="Q18" s="14"/>
      <c r="R18" s="14"/>
      <c r="S18" s="14"/>
      <c r="T18" s="146"/>
      <c r="U18" s="166">
        <v>12.997299999999999</v>
      </c>
      <c r="V18" s="166">
        <v>12.428699999999999</v>
      </c>
      <c r="W18" s="166"/>
      <c r="X18" s="167"/>
      <c r="Y18" s="14"/>
      <c r="Z18" s="73"/>
      <c r="AA18" s="74"/>
      <c r="AB18" s="13">
        <v>6</v>
      </c>
      <c r="AC18" s="14"/>
      <c r="AD18" s="14"/>
      <c r="AE18" s="14"/>
      <c r="AF18" s="146"/>
      <c r="AG18" s="166">
        <v>164.5445</v>
      </c>
      <c r="AH18" s="166">
        <v>134.6506</v>
      </c>
      <c r="AI18" s="146"/>
      <c r="AJ18" s="167"/>
      <c r="AK18" s="14"/>
      <c r="AL18" s="73"/>
      <c r="AM18" s="74"/>
      <c r="AN18" s="13">
        <v>6</v>
      </c>
      <c r="AO18" s="14"/>
      <c r="AP18" s="14"/>
      <c r="AQ18" s="14"/>
      <c r="AR18" s="146"/>
      <c r="AS18" s="166">
        <v>0</v>
      </c>
      <c r="AT18" s="166">
        <v>0.99319999999999997</v>
      </c>
      <c r="AU18" s="146"/>
      <c r="AV18" s="167"/>
      <c r="AW18" s="14"/>
      <c r="AX18" s="73"/>
      <c r="AY18" s="74"/>
      <c r="AZ18" s="13">
        <v>6</v>
      </c>
      <c r="BA18" s="14"/>
      <c r="BB18" s="146"/>
      <c r="BC18" s="182"/>
      <c r="BD18" s="166">
        <v>21.8094</v>
      </c>
      <c r="BE18" s="166">
        <v>47.941699999999997</v>
      </c>
      <c r="BF18" s="166">
        <v>57.677100000000003</v>
      </c>
      <c r="BG18" s="166"/>
      <c r="BH18" s="167"/>
      <c r="BI18" s="14"/>
      <c r="BJ18" s="73"/>
      <c r="BK18" s="74"/>
      <c r="BL18" s="26">
        <v>6</v>
      </c>
      <c r="BM18" s="146"/>
      <c r="BN18" s="146"/>
      <c r="BO18" s="146"/>
      <c r="BP18" s="166">
        <v>47.808599999999998</v>
      </c>
      <c r="BQ18" s="166">
        <v>77.541200000000003</v>
      </c>
      <c r="BR18" s="166">
        <v>92.322599999999994</v>
      </c>
      <c r="BS18" s="166">
        <v>223.4342</v>
      </c>
      <c r="BT18" s="166">
        <v>231.9675</v>
      </c>
      <c r="BU18" s="166"/>
      <c r="BV18" s="166"/>
      <c r="BW18" s="166"/>
      <c r="BX18" s="146"/>
      <c r="BY18" s="74"/>
      <c r="BZ18" s="26">
        <v>6</v>
      </c>
      <c r="CA18" s="146"/>
      <c r="CB18" s="146"/>
      <c r="CC18" s="146"/>
      <c r="CD18" s="166"/>
      <c r="CE18" s="166">
        <v>63.8</v>
      </c>
      <c r="CF18" s="166">
        <v>61.2</v>
      </c>
      <c r="CG18" s="166">
        <v>201</v>
      </c>
      <c r="CH18" s="166">
        <v>210</v>
      </c>
      <c r="CI18" s="166">
        <v>38.299999999999997</v>
      </c>
      <c r="CJ18" s="166"/>
      <c r="CK18" s="166"/>
      <c r="CL18" s="166"/>
    </row>
    <row r="19" spans="1:90" ht="15.75">
      <c r="A19" s="15"/>
      <c r="B19" s="150">
        <v>7</v>
      </c>
      <c r="C19">
        <v>0</v>
      </c>
      <c r="D19">
        <v>0</v>
      </c>
      <c r="E19">
        <v>0</v>
      </c>
      <c r="F19">
        <v>0</v>
      </c>
      <c r="G19">
        <v>0</v>
      </c>
      <c r="H19">
        <v>50</v>
      </c>
      <c r="I19">
        <v>225</v>
      </c>
      <c r="J19">
        <v>201</v>
      </c>
      <c r="K19">
        <v>0</v>
      </c>
      <c r="L19" s="151"/>
      <c r="M19" s="151"/>
      <c r="N19" s="151"/>
      <c r="O19" s="74"/>
      <c r="P19" s="13">
        <v>7</v>
      </c>
      <c r="Q19" s="14"/>
      <c r="R19" s="14"/>
      <c r="S19" s="14"/>
      <c r="T19" s="146"/>
      <c r="U19" s="166">
        <v>9.7896000000000001</v>
      </c>
      <c r="V19" s="166">
        <v>12.5458</v>
      </c>
      <c r="W19" s="166"/>
      <c r="X19" s="167"/>
      <c r="Y19" s="14"/>
      <c r="Z19" s="73"/>
      <c r="AA19" s="74"/>
      <c r="AB19" s="13">
        <v>7</v>
      </c>
      <c r="AC19" s="14"/>
      <c r="AD19" s="14"/>
      <c r="AE19" s="14"/>
      <c r="AF19" s="146"/>
      <c r="AG19" s="166">
        <v>156.90010000000001</v>
      </c>
      <c r="AH19" s="166">
        <v>142.59129999999999</v>
      </c>
      <c r="AI19" s="146"/>
      <c r="AJ19" s="167"/>
      <c r="AK19" s="14"/>
      <c r="AL19" s="73"/>
      <c r="AM19" s="74"/>
      <c r="AN19" s="13">
        <v>7</v>
      </c>
      <c r="AO19" s="14"/>
      <c r="AP19" s="14"/>
      <c r="AQ19" s="14"/>
      <c r="AR19" s="146"/>
      <c r="AS19" s="166">
        <v>0</v>
      </c>
      <c r="AT19" s="166">
        <v>9.1682000000000006</v>
      </c>
      <c r="AU19" s="146"/>
      <c r="AV19" s="167"/>
      <c r="AW19" s="14"/>
      <c r="AX19" s="73"/>
      <c r="AY19" s="74"/>
      <c r="AZ19" s="13">
        <v>7</v>
      </c>
      <c r="BA19" s="14"/>
      <c r="BB19" s="146"/>
      <c r="BC19" s="182"/>
      <c r="BD19" s="166">
        <v>20.856300000000001</v>
      </c>
      <c r="BE19" s="166">
        <v>49.982300000000002</v>
      </c>
      <c r="BF19" s="166">
        <v>60.031199999999998</v>
      </c>
      <c r="BG19" s="166"/>
      <c r="BH19" s="167"/>
      <c r="BI19" s="14"/>
      <c r="BJ19" s="73"/>
      <c r="BK19" s="74"/>
      <c r="BL19" s="26">
        <v>7</v>
      </c>
      <c r="BM19" s="146"/>
      <c r="BN19" s="146"/>
      <c r="BO19" s="146"/>
      <c r="BP19" s="166">
        <v>86.118799999999993</v>
      </c>
      <c r="BQ19" s="166">
        <v>75.676000000000002</v>
      </c>
      <c r="BR19" s="166">
        <v>95.347999999999999</v>
      </c>
      <c r="BS19" s="166">
        <v>205.5077</v>
      </c>
      <c r="BT19" s="166">
        <v>226.14269999999999</v>
      </c>
      <c r="BU19" s="166"/>
      <c r="BV19" s="166"/>
      <c r="BW19" s="166"/>
      <c r="BX19" s="146"/>
      <c r="BY19" s="74"/>
      <c r="BZ19" s="26">
        <v>7</v>
      </c>
      <c r="CA19" s="146"/>
      <c r="CB19" s="146"/>
      <c r="CC19" s="146"/>
      <c r="CD19" s="166"/>
      <c r="CE19" s="166">
        <v>61.6</v>
      </c>
      <c r="CF19" s="166">
        <v>61.8</v>
      </c>
      <c r="CG19" s="166">
        <v>189</v>
      </c>
      <c r="CH19" s="166">
        <v>199</v>
      </c>
      <c r="CI19" s="166">
        <v>7.19</v>
      </c>
      <c r="CJ19" s="166"/>
      <c r="CK19" s="166"/>
      <c r="CL19" s="166"/>
    </row>
    <row r="20" spans="1:90" ht="15.75">
      <c r="A20" s="15"/>
      <c r="B20" s="150">
        <v>8</v>
      </c>
      <c r="C20">
        <v>0</v>
      </c>
      <c r="D20">
        <v>0</v>
      </c>
      <c r="E20">
        <v>0</v>
      </c>
      <c r="F20">
        <v>0</v>
      </c>
      <c r="G20">
        <v>0</v>
      </c>
      <c r="H20">
        <v>50</v>
      </c>
      <c r="I20">
        <v>225</v>
      </c>
      <c r="J20">
        <v>224</v>
      </c>
      <c r="K20">
        <v>0</v>
      </c>
      <c r="L20" s="151"/>
      <c r="M20" s="151"/>
      <c r="N20" s="151"/>
      <c r="O20" s="74"/>
      <c r="P20" s="13">
        <v>8</v>
      </c>
      <c r="Q20" s="14"/>
      <c r="R20" s="14"/>
      <c r="S20" s="14"/>
      <c r="T20" s="146"/>
      <c r="U20" s="166">
        <v>10.567399999999999</v>
      </c>
      <c r="V20" s="166">
        <v>13.9254</v>
      </c>
      <c r="W20" s="168"/>
      <c r="X20" s="167"/>
      <c r="Y20" s="14"/>
      <c r="Z20" s="73"/>
      <c r="AA20" s="74"/>
      <c r="AB20" s="13">
        <v>8</v>
      </c>
      <c r="AC20" s="14"/>
      <c r="AD20" s="14"/>
      <c r="AE20" s="14"/>
      <c r="AF20" s="146"/>
      <c r="AG20" s="166">
        <v>157.4633</v>
      </c>
      <c r="AH20" s="166">
        <v>128.76300000000001</v>
      </c>
      <c r="AI20" s="146"/>
      <c r="AJ20" s="167"/>
      <c r="AK20" s="14"/>
      <c r="AL20" s="73"/>
      <c r="AM20" s="74"/>
      <c r="AN20" s="13">
        <v>8</v>
      </c>
      <c r="AO20" s="14"/>
      <c r="AP20" s="14"/>
      <c r="AQ20" s="14"/>
      <c r="AR20" s="146"/>
      <c r="AS20" s="166">
        <v>2.1200999999999999</v>
      </c>
      <c r="AT20" s="166">
        <v>3.3805000000000001</v>
      </c>
      <c r="AU20" s="146"/>
      <c r="AV20" s="167"/>
      <c r="AW20" s="14"/>
      <c r="AX20" s="73"/>
      <c r="AY20" s="74"/>
      <c r="AZ20" s="13">
        <v>8</v>
      </c>
      <c r="BA20" s="14"/>
      <c r="BB20" s="146"/>
      <c r="BC20" s="182"/>
      <c r="BD20" s="166">
        <v>20.590599999999998</v>
      </c>
      <c r="BE20" s="166">
        <v>52</v>
      </c>
      <c r="BF20" s="166">
        <v>59.843800000000002</v>
      </c>
      <c r="BG20" s="166"/>
      <c r="BH20" s="167"/>
      <c r="BI20" s="14"/>
      <c r="BJ20" s="73"/>
      <c r="BK20" s="74"/>
      <c r="BL20" s="26">
        <v>8</v>
      </c>
      <c r="BM20" s="146"/>
      <c r="BN20" s="146"/>
      <c r="BO20" s="146"/>
      <c r="BP20" s="166">
        <v>90.780699999999996</v>
      </c>
      <c r="BQ20" s="166">
        <v>74.839500000000001</v>
      </c>
      <c r="BR20" s="166">
        <v>96.087500000000006</v>
      </c>
      <c r="BS20" s="166">
        <v>197.7122</v>
      </c>
      <c r="BT20" s="166">
        <v>203.5273</v>
      </c>
      <c r="BU20" s="166"/>
      <c r="BV20" s="166"/>
      <c r="BW20" s="166"/>
      <c r="BX20" s="146"/>
      <c r="BY20" s="74"/>
      <c r="BZ20" s="26">
        <v>8</v>
      </c>
      <c r="CA20" s="146"/>
      <c r="CB20" s="146"/>
      <c r="CC20" s="146"/>
      <c r="CD20" s="166"/>
      <c r="CE20" s="166">
        <v>61.2</v>
      </c>
      <c r="CF20" s="166">
        <v>65.400000000000006</v>
      </c>
      <c r="CG20" s="166">
        <v>173</v>
      </c>
      <c r="CH20" s="166">
        <v>183</v>
      </c>
      <c r="CI20" s="166">
        <v>5.33</v>
      </c>
      <c r="CJ20" s="166"/>
      <c r="CK20" s="166"/>
      <c r="CL20" s="166"/>
    </row>
    <row r="21" spans="1:90" ht="15.75">
      <c r="A21" s="15"/>
      <c r="B21" s="150">
        <v>9</v>
      </c>
      <c r="C21">
        <v>0</v>
      </c>
      <c r="D21">
        <v>0</v>
      </c>
      <c r="E21">
        <v>0</v>
      </c>
      <c r="F21">
        <v>0</v>
      </c>
      <c r="G21">
        <v>0</v>
      </c>
      <c r="H21">
        <v>50</v>
      </c>
      <c r="I21">
        <v>201</v>
      </c>
      <c r="J21">
        <v>201</v>
      </c>
      <c r="K21">
        <v>0</v>
      </c>
      <c r="L21" s="151"/>
      <c r="M21" s="151"/>
      <c r="N21" s="151"/>
      <c r="O21" s="74"/>
      <c r="P21" s="13">
        <v>9</v>
      </c>
      <c r="Q21" s="14"/>
      <c r="R21" s="14"/>
      <c r="S21" s="14"/>
      <c r="T21" s="146"/>
      <c r="U21" s="166">
        <v>16.238900000000001</v>
      </c>
      <c r="V21" s="166">
        <v>13.053800000000001</v>
      </c>
      <c r="W21" s="168"/>
      <c r="X21" s="167"/>
      <c r="Y21" s="14"/>
      <c r="Z21" s="73"/>
      <c r="AA21" s="74"/>
      <c r="AB21" s="13">
        <v>9</v>
      </c>
      <c r="AC21" s="14"/>
      <c r="AD21" s="14"/>
      <c r="AE21" s="14"/>
      <c r="AF21" s="146"/>
      <c r="AG21" s="166">
        <v>162.47319999999999</v>
      </c>
      <c r="AH21" s="166">
        <v>109.9256</v>
      </c>
      <c r="AI21" s="146"/>
      <c r="AJ21" s="167"/>
      <c r="AK21" s="14"/>
      <c r="AL21" s="73"/>
      <c r="AM21" s="74"/>
      <c r="AN21" s="13">
        <v>9</v>
      </c>
      <c r="AO21" s="14"/>
      <c r="AP21" s="14"/>
      <c r="AQ21" s="14"/>
      <c r="AR21" s="146"/>
      <c r="AS21" s="166">
        <v>13.1814</v>
      </c>
      <c r="AT21" s="166">
        <v>0</v>
      </c>
      <c r="AU21" s="146"/>
      <c r="AV21" s="167"/>
      <c r="AW21" s="14"/>
      <c r="AX21" s="73"/>
      <c r="AY21" s="74"/>
      <c r="AZ21" s="13">
        <v>9</v>
      </c>
      <c r="BA21" s="14"/>
      <c r="BB21" s="146"/>
      <c r="BC21" s="182"/>
      <c r="BD21" s="166">
        <v>20.531199999999998</v>
      </c>
      <c r="BE21" s="166">
        <v>52</v>
      </c>
      <c r="BF21" s="166">
        <v>64.656199999999998</v>
      </c>
      <c r="BG21" s="166"/>
      <c r="BH21" s="167"/>
      <c r="BI21" s="14"/>
      <c r="BJ21" s="73"/>
      <c r="BK21" s="74"/>
      <c r="BL21" s="26">
        <v>9</v>
      </c>
      <c r="BM21" s="146"/>
      <c r="BN21" s="146"/>
      <c r="BO21" s="146"/>
      <c r="BP21" s="166">
        <v>88.216300000000004</v>
      </c>
      <c r="BQ21" s="166">
        <v>74.349100000000007</v>
      </c>
      <c r="BR21" s="166">
        <v>91.454499999999996</v>
      </c>
      <c r="BS21" s="166">
        <v>188.4982</v>
      </c>
      <c r="BT21" s="166">
        <v>183.94280000000001</v>
      </c>
      <c r="BU21" s="166"/>
      <c r="BV21" s="166"/>
      <c r="BW21" s="166"/>
      <c r="BX21" s="146"/>
      <c r="BY21" s="74"/>
      <c r="BZ21" s="26">
        <v>9</v>
      </c>
      <c r="CA21" s="146"/>
      <c r="CB21" s="146"/>
      <c r="CC21" s="146"/>
      <c r="CD21" s="166">
        <v>34.200000000000003</v>
      </c>
      <c r="CE21" s="166">
        <v>60.6</v>
      </c>
      <c r="CF21" s="166">
        <v>62.8</v>
      </c>
      <c r="CG21" s="166">
        <v>162</v>
      </c>
      <c r="CH21" s="166">
        <v>162</v>
      </c>
      <c r="CI21" s="166">
        <v>4.12</v>
      </c>
      <c r="CJ21" s="166"/>
      <c r="CK21" s="166"/>
      <c r="CL21" s="166"/>
    </row>
    <row r="22" spans="1:90" ht="15.75">
      <c r="A22" s="15"/>
      <c r="B22" s="150">
        <v>10</v>
      </c>
      <c r="C22">
        <v>0</v>
      </c>
      <c r="D22">
        <v>0</v>
      </c>
      <c r="E22">
        <v>0</v>
      </c>
      <c r="F22">
        <v>0</v>
      </c>
      <c r="G22">
        <v>0</v>
      </c>
      <c r="H22">
        <v>74</v>
      </c>
      <c r="I22">
        <v>231</v>
      </c>
      <c r="J22">
        <v>200</v>
      </c>
      <c r="K22">
        <v>0</v>
      </c>
      <c r="L22" s="151"/>
      <c r="M22" s="151"/>
      <c r="N22" s="151"/>
      <c r="O22" s="74"/>
      <c r="P22" s="13">
        <v>10</v>
      </c>
      <c r="Q22" s="14"/>
      <c r="R22" s="14"/>
      <c r="S22" s="14"/>
      <c r="T22" s="146"/>
      <c r="U22" s="166">
        <v>16.662600000000001</v>
      </c>
      <c r="V22" s="166">
        <v>7.2324000000000002</v>
      </c>
      <c r="W22" s="168"/>
      <c r="X22" s="167"/>
      <c r="Y22" s="14"/>
      <c r="Z22" s="73"/>
      <c r="AA22" s="74"/>
      <c r="AB22" s="13">
        <v>10</v>
      </c>
      <c r="AC22" s="14"/>
      <c r="AD22" s="14"/>
      <c r="AE22" s="14"/>
      <c r="AF22" s="146"/>
      <c r="AG22" s="166">
        <v>181.40729999999999</v>
      </c>
      <c r="AH22" s="166">
        <v>101.63460000000001</v>
      </c>
      <c r="AI22" s="146"/>
      <c r="AJ22" s="167"/>
      <c r="AK22" s="14"/>
      <c r="AL22" s="73"/>
      <c r="AM22" s="74"/>
      <c r="AN22" s="13">
        <v>10</v>
      </c>
      <c r="AO22" s="14"/>
      <c r="AP22" s="14"/>
      <c r="AQ22" s="14"/>
      <c r="AR22" s="146"/>
      <c r="AS22" s="166">
        <v>13.7133</v>
      </c>
      <c r="AT22" s="166">
        <v>0</v>
      </c>
      <c r="AU22" s="146"/>
      <c r="AV22" s="167"/>
      <c r="AW22" s="14"/>
      <c r="AX22" s="73"/>
      <c r="AY22" s="74"/>
      <c r="AZ22" s="13">
        <v>10</v>
      </c>
      <c r="BA22" s="14"/>
      <c r="BB22" s="146"/>
      <c r="BC22" s="182"/>
      <c r="BD22" s="166">
        <v>20.831199999999999</v>
      </c>
      <c r="BE22" s="166">
        <v>48.569800000000001</v>
      </c>
      <c r="BF22" s="166">
        <v>67.541700000000006</v>
      </c>
      <c r="BG22" s="166"/>
      <c r="BH22" s="167"/>
      <c r="BI22" s="14"/>
      <c r="BJ22" s="73"/>
      <c r="BK22" s="74"/>
      <c r="BL22" s="26">
        <v>10</v>
      </c>
      <c r="BM22" s="146"/>
      <c r="BN22" s="146"/>
      <c r="BO22" s="146"/>
      <c r="BP22" s="166">
        <v>82.784700000000001</v>
      </c>
      <c r="BQ22" s="166">
        <v>72.387799999999999</v>
      </c>
      <c r="BR22" s="166">
        <v>84.780900000000003</v>
      </c>
      <c r="BS22" s="166">
        <v>176.08940000000001</v>
      </c>
      <c r="BT22" s="166">
        <v>216.73920000000001</v>
      </c>
      <c r="BU22" s="166"/>
      <c r="BV22" s="166"/>
      <c r="BW22" s="166"/>
      <c r="BX22" s="146"/>
      <c r="BY22" s="74"/>
      <c r="BZ22" s="26">
        <v>10</v>
      </c>
      <c r="CA22" s="146"/>
      <c r="CB22" s="146"/>
      <c r="CC22" s="146"/>
      <c r="CD22" s="166">
        <v>54</v>
      </c>
      <c r="CE22" s="166">
        <v>59.5</v>
      </c>
      <c r="CF22" s="166">
        <v>56.1</v>
      </c>
      <c r="CG22" s="166">
        <v>143</v>
      </c>
      <c r="CH22" s="166">
        <v>186</v>
      </c>
      <c r="CI22" s="166">
        <v>3.51</v>
      </c>
      <c r="CJ22" s="166"/>
      <c r="CK22" s="166"/>
      <c r="CL22" s="166"/>
    </row>
    <row r="23" spans="1:90" ht="15.75">
      <c r="A23" s="15"/>
      <c r="B23" s="150">
        <v>11</v>
      </c>
      <c r="C23">
        <v>0</v>
      </c>
      <c r="D23">
        <v>0</v>
      </c>
      <c r="E23">
        <v>0</v>
      </c>
      <c r="F23">
        <v>0</v>
      </c>
      <c r="G23">
        <v>0</v>
      </c>
      <c r="H23">
        <v>75</v>
      </c>
      <c r="I23">
        <v>298</v>
      </c>
      <c r="J23">
        <v>232</v>
      </c>
      <c r="K23">
        <v>0</v>
      </c>
      <c r="L23" s="151"/>
      <c r="M23" s="151"/>
      <c r="N23" s="151"/>
      <c r="O23" s="74"/>
      <c r="P23" s="13">
        <v>11</v>
      </c>
      <c r="Q23" s="14"/>
      <c r="R23" s="14"/>
      <c r="S23" s="14"/>
      <c r="T23" s="146"/>
      <c r="U23" s="166">
        <v>17.1251</v>
      </c>
      <c r="V23" s="166">
        <v>0</v>
      </c>
      <c r="W23" s="168"/>
      <c r="X23" s="167"/>
      <c r="Y23" s="14"/>
      <c r="Z23" s="73"/>
      <c r="AA23" s="74"/>
      <c r="AB23" s="13">
        <v>11</v>
      </c>
      <c r="AC23" s="14"/>
      <c r="AD23" s="14"/>
      <c r="AE23" s="14"/>
      <c r="AF23" s="146"/>
      <c r="AG23" s="166">
        <v>191.2961</v>
      </c>
      <c r="AH23" s="166">
        <v>101.4773</v>
      </c>
      <c r="AI23" s="146"/>
      <c r="AJ23" s="167"/>
      <c r="AK23" s="14"/>
      <c r="AL23" s="73"/>
      <c r="AM23" s="74"/>
      <c r="AN23" s="13">
        <v>11</v>
      </c>
      <c r="AO23" s="14"/>
      <c r="AP23" s="14"/>
      <c r="AQ23" s="14"/>
      <c r="AR23" s="146"/>
      <c r="AS23" s="166">
        <v>13.151199999999999</v>
      </c>
      <c r="AT23" s="166">
        <v>0</v>
      </c>
      <c r="AU23" s="146"/>
      <c r="AV23" s="167"/>
      <c r="AW23" s="14"/>
      <c r="AX23" s="73"/>
      <c r="AY23" s="74"/>
      <c r="AZ23" s="13">
        <v>11</v>
      </c>
      <c r="BA23" s="14"/>
      <c r="BB23" s="146"/>
      <c r="BC23" s="182"/>
      <c r="BD23" s="166">
        <v>20.026</v>
      </c>
      <c r="BE23" s="166">
        <v>48.892699999999998</v>
      </c>
      <c r="BF23" s="166">
        <v>63.218800000000002</v>
      </c>
      <c r="BG23" s="166"/>
      <c r="BH23" s="167"/>
      <c r="BI23" s="14"/>
      <c r="BJ23" s="73"/>
      <c r="BK23" s="74"/>
      <c r="BL23" s="26">
        <v>11</v>
      </c>
      <c r="BM23" s="146"/>
      <c r="BN23" s="146"/>
      <c r="BO23" s="146"/>
      <c r="BP23" s="166">
        <v>62.404000000000003</v>
      </c>
      <c r="BQ23" s="166">
        <v>73.0608</v>
      </c>
      <c r="BR23" s="166">
        <v>88.1905</v>
      </c>
      <c r="BS23" s="166">
        <v>183.4735</v>
      </c>
      <c r="BT23" s="166">
        <v>219.03139999999999</v>
      </c>
      <c r="BU23" s="166"/>
      <c r="BV23" s="166"/>
      <c r="BW23" s="166"/>
      <c r="BX23" s="146"/>
      <c r="BY23" s="74"/>
      <c r="BZ23" s="26">
        <v>11</v>
      </c>
      <c r="CA23" s="146"/>
      <c r="CB23" s="146"/>
      <c r="CC23" s="146"/>
      <c r="CD23" s="166">
        <v>37.6</v>
      </c>
      <c r="CE23" s="166">
        <v>57.8</v>
      </c>
      <c r="CF23" s="166">
        <v>54.5</v>
      </c>
      <c r="CG23" s="166">
        <v>138</v>
      </c>
      <c r="CH23" s="166">
        <v>196</v>
      </c>
      <c r="CI23" s="166">
        <v>2.94</v>
      </c>
      <c r="CJ23" s="166"/>
      <c r="CK23" s="166"/>
      <c r="CL23" s="166"/>
    </row>
    <row r="24" spans="1:90" ht="15.75">
      <c r="A24" s="15"/>
      <c r="B24" s="150">
        <v>12</v>
      </c>
      <c r="C24">
        <v>0</v>
      </c>
      <c r="D24">
        <v>0</v>
      </c>
      <c r="E24">
        <v>0</v>
      </c>
      <c r="F24">
        <v>0</v>
      </c>
      <c r="G24">
        <v>0</v>
      </c>
      <c r="H24">
        <v>75</v>
      </c>
      <c r="I24">
        <v>278</v>
      </c>
      <c r="J24">
        <v>266</v>
      </c>
      <c r="K24">
        <v>0</v>
      </c>
      <c r="L24" s="151"/>
      <c r="M24" s="151"/>
      <c r="N24" s="151"/>
      <c r="O24" s="74"/>
      <c r="P24" s="13">
        <v>12</v>
      </c>
      <c r="Q24" s="14"/>
      <c r="R24" s="14"/>
      <c r="S24" s="14"/>
      <c r="T24" s="146"/>
      <c r="U24" s="166">
        <v>12.092499999999999</v>
      </c>
      <c r="V24" s="166">
        <v>2.2896999999999998</v>
      </c>
      <c r="W24" s="168"/>
      <c r="X24" s="167"/>
      <c r="Y24" s="14"/>
      <c r="Z24" s="73"/>
      <c r="AA24" s="74"/>
      <c r="AB24" s="13">
        <v>12</v>
      </c>
      <c r="AC24" s="14"/>
      <c r="AD24" s="14"/>
      <c r="AE24" s="14"/>
      <c r="AF24" s="146"/>
      <c r="AG24" s="166">
        <v>190.89760000000001</v>
      </c>
      <c r="AH24" s="166">
        <v>107.6408</v>
      </c>
      <c r="AI24" s="146"/>
      <c r="AJ24" s="167"/>
      <c r="AK24" s="14"/>
      <c r="AL24" s="73"/>
      <c r="AM24" s="74"/>
      <c r="AN24" s="13">
        <v>12</v>
      </c>
      <c r="AO24" s="14"/>
      <c r="AP24" s="14"/>
      <c r="AQ24" s="14"/>
      <c r="AR24" s="146"/>
      <c r="AS24" s="166">
        <v>12.248699999999999</v>
      </c>
      <c r="AT24" s="166">
        <v>0</v>
      </c>
      <c r="AU24" s="146"/>
      <c r="AV24" s="167"/>
      <c r="AW24" s="14"/>
      <c r="AX24" s="73"/>
      <c r="AY24" s="74"/>
      <c r="AZ24" s="13">
        <v>12</v>
      </c>
      <c r="BA24" s="14"/>
      <c r="BB24" s="146"/>
      <c r="BC24" s="182"/>
      <c r="BD24" s="166">
        <v>19.012</v>
      </c>
      <c r="BE24" s="166">
        <v>60.526000000000003</v>
      </c>
      <c r="BF24" s="166">
        <v>61.145800000000001</v>
      </c>
      <c r="BG24" s="166"/>
      <c r="BH24" s="167"/>
      <c r="BI24" s="14"/>
      <c r="BJ24" s="73"/>
      <c r="BK24" s="74"/>
      <c r="BL24" s="26">
        <v>12</v>
      </c>
      <c r="BM24" s="146"/>
      <c r="BN24" s="146"/>
      <c r="BO24" s="146"/>
      <c r="BP24" s="166">
        <v>80.594700000000003</v>
      </c>
      <c r="BQ24" s="166">
        <v>73.474299999999999</v>
      </c>
      <c r="BR24" s="166">
        <v>100.82080000000001</v>
      </c>
      <c r="BS24" s="166">
        <v>212.108</v>
      </c>
      <c r="BT24" s="166">
        <v>219.44399999999999</v>
      </c>
      <c r="BU24" s="166"/>
      <c r="BV24" s="166"/>
      <c r="BW24" s="166"/>
      <c r="BX24" s="146"/>
      <c r="BY24" s="74"/>
      <c r="BZ24" s="26">
        <v>12</v>
      </c>
      <c r="CA24" s="146"/>
      <c r="CB24" s="146"/>
      <c r="CC24" s="146"/>
      <c r="CD24" s="166">
        <v>38.799999999999997</v>
      </c>
      <c r="CE24" s="166">
        <v>58.7</v>
      </c>
      <c r="CF24" s="166">
        <v>65.099999999999994</v>
      </c>
      <c r="CG24" s="166">
        <v>181</v>
      </c>
      <c r="CH24" s="166">
        <v>194</v>
      </c>
      <c r="CI24" s="166">
        <v>2.06</v>
      </c>
      <c r="CJ24" s="166"/>
      <c r="CK24" s="166"/>
      <c r="CL24" s="166"/>
    </row>
    <row r="25" spans="1:90" ht="15.75">
      <c r="A25" s="15"/>
      <c r="B25" s="150">
        <v>13</v>
      </c>
      <c r="C25">
        <v>0</v>
      </c>
      <c r="D25">
        <v>0</v>
      </c>
      <c r="E25">
        <v>0</v>
      </c>
      <c r="F25">
        <v>0</v>
      </c>
      <c r="G25">
        <v>0</v>
      </c>
      <c r="H25">
        <v>123</v>
      </c>
      <c r="I25">
        <v>259</v>
      </c>
      <c r="J25">
        <v>275</v>
      </c>
      <c r="K25">
        <v>0</v>
      </c>
      <c r="L25" s="151"/>
      <c r="M25" s="151"/>
      <c r="N25" s="151"/>
      <c r="O25" s="74"/>
      <c r="P25" s="13">
        <v>13</v>
      </c>
      <c r="Q25" s="14"/>
      <c r="R25" s="14"/>
      <c r="S25" s="14"/>
      <c r="T25" s="146"/>
      <c r="U25" s="166">
        <v>3.31</v>
      </c>
      <c r="V25" s="166">
        <v>12.623900000000001</v>
      </c>
      <c r="W25" s="168"/>
      <c r="X25" s="167"/>
      <c r="Y25" s="14"/>
      <c r="Z25" s="73"/>
      <c r="AA25" s="74"/>
      <c r="AB25" s="13">
        <v>13</v>
      </c>
      <c r="AC25" s="14"/>
      <c r="AD25" s="14"/>
      <c r="AE25" s="14"/>
      <c r="AF25" s="146"/>
      <c r="AG25" s="166">
        <v>176.71780000000001</v>
      </c>
      <c r="AH25" s="166">
        <v>119.81140000000001</v>
      </c>
      <c r="AI25" s="146"/>
      <c r="AJ25" s="167"/>
      <c r="AK25" s="14"/>
      <c r="AL25" s="73"/>
      <c r="AM25" s="74"/>
      <c r="AN25" s="13">
        <v>13</v>
      </c>
      <c r="AO25" s="14"/>
      <c r="AP25" s="14"/>
      <c r="AQ25" s="14"/>
      <c r="AR25" s="146"/>
      <c r="AS25" s="166">
        <v>10.413600000000001</v>
      </c>
      <c r="AT25" s="166">
        <v>0</v>
      </c>
      <c r="AU25" s="146"/>
      <c r="AV25" s="167"/>
      <c r="AW25" s="14"/>
      <c r="AX25" s="73"/>
      <c r="AY25" s="74"/>
      <c r="AZ25" s="13">
        <v>13</v>
      </c>
      <c r="BA25" s="14"/>
      <c r="BB25" s="146"/>
      <c r="BC25" s="182"/>
      <c r="BD25" s="166">
        <v>20.032800000000002</v>
      </c>
      <c r="BE25" s="166">
        <v>65.010400000000004</v>
      </c>
      <c r="BF25" s="166">
        <v>59.916699999999999</v>
      </c>
      <c r="BG25" s="166"/>
      <c r="BH25" s="167"/>
      <c r="BI25" s="14"/>
      <c r="BJ25" s="73"/>
      <c r="BK25" s="74"/>
      <c r="BL25" s="26">
        <v>13</v>
      </c>
      <c r="BM25" s="146"/>
      <c r="BN25" s="146"/>
      <c r="BO25" s="146"/>
      <c r="BP25" s="166">
        <v>84.831000000000003</v>
      </c>
      <c r="BQ25" s="166">
        <v>74.628</v>
      </c>
      <c r="BR25" s="166">
        <v>103.5253</v>
      </c>
      <c r="BS25" s="166">
        <v>214.75299999999999</v>
      </c>
      <c r="BT25" s="166">
        <v>232.97880000000001</v>
      </c>
      <c r="BU25" s="166"/>
      <c r="BV25" s="166"/>
      <c r="BW25" s="166"/>
      <c r="BX25" s="146"/>
      <c r="BY25" s="74"/>
      <c r="BZ25" s="26">
        <v>13</v>
      </c>
      <c r="CA25" s="146"/>
      <c r="CB25" s="146"/>
      <c r="CC25" s="146"/>
      <c r="CD25" s="166">
        <v>55.2</v>
      </c>
      <c r="CE25" s="166">
        <v>60.6</v>
      </c>
      <c r="CF25" s="166">
        <v>71</v>
      </c>
      <c r="CG25" s="166">
        <v>190</v>
      </c>
      <c r="CH25" s="166">
        <v>220</v>
      </c>
      <c r="CI25" s="166">
        <v>1.76</v>
      </c>
      <c r="CJ25" s="166"/>
      <c r="CK25" s="166"/>
      <c r="CL25" s="166"/>
    </row>
    <row r="26" spans="1:90" ht="15.75">
      <c r="A26" s="15"/>
      <c r="B26" s="150">
        <v>14</v>
      </c>
      <c r="C26">
        <v>0</v>
      </c>
      <c r="D26">
        <v>0</v>
      </c>
      <c r="E26">
        <v>0</v>
      </c>
      <c r="F26">
        <v>0</v>
      </c>
      <c r="G26">
        <v>0</v>
      </c>
      <c r="H26">
        <v>173</v>
      </c>
      <c r="I26">
        <v>280</v>
      </c>
      <c r="J26">
        <v>298</v>
      </c>
      <c r="K26">
        <v>0</v>
      </c>
      <c r="L26" s="151"/>
      <c r="M26" s="151"/>
      <c r="N26" s="151"/>
      <c r="O26" s="74"/>
      <c r="P26" s="13">
        <v>14</v>
      </c>
      <c r="Q26" s="14"/>
      <c r="R26" s="14"/>
      <c r="S26" s="14"/>
      <c r="T26" s="146"/>
      <c r="U26" s="166">
        <v>0</v>
      </c>
      <c r="V26" s="166">
        <v>4.2606999999999999</v>
      </c>
      <c r="W26" s="168"/>
      <c r="X26" s="167"/>
      <c r="Y26" s="14"/>
      <c r="Z26" s="73"/>
      <c r="AA26" s="74"/>
      <c r="AB26" s="13">
        <v>14</v>
      </c>
      <c r="AC26" s="14"/>
      <c r="AD26" s="14"/>
      <c r="AE26" s="14"/>
      <c r="AF26" s="146"/>
      <c r="AG26" s="166">
        <v>168.63669999999999</v>
      </c>
      <c r="AH26" s="166">
        <v>68</v>
      </c>
      <c r="AI26" s="146"/>
      <c r="AJ26" s="167"/>
      <c r="AK26" s="14"/>
      <c r="AL26" s="73"/>
      <c r="AM26" s="74"/>
      <c r="AN26" s="13">
        <v>14</v>
      </c>
      <c r="AO26" s="14"/>
      <c r="AP26" s="14"/>
      <c r="AQ26" s="14"/>
      <c r="AR26" s="146"/>
      <c r="AS26" s="166">
        <v>7.5145999999999997</v>
      </c>
      <c r="AT26" s="166">
        <v>0</v>
      </c>
      <c r="AU26" s="146"/>
      <c r="AV26" s="167"/>
      <c r="AW26" s="14"/>
      <c r="AX26" s="73"/>
      <c r="AY26" s="74"/>
      <c r="AZ26" s="13">
        <v>14</v>
      </c>
      <c r="BA26" s="14"/>
      <c r="BB26" s="146"/>
      <c r="BC26" s="182"/>
      <c r="BD26" s="166">
        <v>18.089600000000001</v>
      </c>
      <c r="BE26" s="166">
        <v>65.557299999999998</v>
      </c>
      <c r="BF26" s="166">
        <v>60.151000000000003</v>
      </c>
      <c r="BG26" s="168"/>
      <c r="BH26" s="167"/>
      <c r="BI26" s="14"/>
      <c r="BJ26" s="73"/>
      <c r="BK26" s="74"/>
      <c r="BL26" s="26">
        <v>14</v>
      </c>
      <c r="BM26" s="146"/>
      <c r="BN26" s="146"/>
      <c r="BO26" s="146"/>
      <c r="BP26" s="166">
        <v>82.363299999999995</v>
      </c>
      <c r="BQ26" s="166">
        <v>75.929199999999994</v>
      </c>
      <c r="BR26" s="166">
        <v>126.51139999999999</v>
      </c>
      <c r="BS26" s="166">
        <v>215.87719999999999</v>
      </c>
      <c r="BT26" s="166">
        <v>256.21339999999998</v>
      </c>
      <c r="BU26" s="166"/>
      <c r="BV26" s="166"/>
      <c r="BW26" s="166"/>
      <c r="BX26" s="146"/>
      <c r="BY26" s="74"/>
      <c r="BZ26" s="26">
        <v>14</v>
      </c>
      <c r="CA26" s="146"/>
      <c r="CB26" s="146"/>
      <c r="CC26" s="146"/>
      <c r="CD26" s="166">
        <v>52.6</v>
      </c>
      <c r="CE26" s="166">
        <v>61</v>
      </c>
      <c r="CF26" s="166">
        <v>102</v>
      </c>
      <c r="CG26" s="166">
        <v>192</v>
      </c>
      <c r="CH26" s="166">
        <v>247</v>
      </c>
      <c r="CI26" s="166">
        <v>1.29</v>
      </c>
      <c r="CJ26" s="166"/>
      <c r="CK26" s="166"/>
      <c r="CL26" s="166"/>
    </row>
    <row r="27" spans="1:90" ht="15.75">
      <c r="A27" s="15"/>
      <c r="B27" s="150">
        <v>15</v>
      </c>
      <c r="C27">
        <v>0</v>
      </c>
      <c r="D27">
        <v>0</v>
      </c>
      <c r="E27">
        <v>0</v>
      </c>
      <c r="F27">
        <v>0</v>
      </c>
      <c r="G27">
        <v>0</v>
      </c>
      <c r="H27">
        <v>175</v>
      </c>
      <c r="I27">
        <v>276</v>
      </c>
      <c r="J27">
        <v>77</v>
      </c>
      <c r="K27">
        <v>0</v>
      </c>
      <c r="L27" s="151"/>
      <c r="M27" s="151"/>
      <c r="N27" s="151"/>
      <c r="O27" s="74"/>
      <c r="P27" s="13">
        <v>15</v>
      </c>
      <c r="Q27" s="14"/>
      <c r="R27" s="14"/>
      <c r="S27" s="14"/>
      <c r="T27" s="146"/>
      <c r="U27" s="166">
        <v>3.0352000000000001</v>
      </c>
      <c r="V27" s="166">
        <v>0</v>
      </c>
      <c r="W27" s="168"/>
      <c r="X27" s="167"/>
      <c r="Y27" s="14"/>
      <c r="Z27" s="73"/>
      <c r="AA27" s="74"/>
      <c r="AB27" s="13">
        <v>15</v>
      </c>
      <c r="AC27" s="14"/>
      <c r="AD27" s="14"/>
      <c r="AE27" s="176" t="s">
        <v>45</v>
      </c>
      <c r="AF27" s="146"/>
      <c r="AG27" s="166">
        <v>168.31720000000001</v>
      </c>
      <c r="AH27" s="166">
        <v>0</v>
      </c>
      <c r="AI27" s="146"/>
      <c r="AJ27" s="167"/>
      <c r="AK27" s="14"/>
      <c r="AL27" s="73"/>
      <c r="AM27" s="74"/>
      <c r="AN27" s="13">
        <v>15</v>
      </c>
      <c r="AO27" s="14"/>
      <c r="AP27" s="14"/>
      <c r="AQ27" s="14"/>
      <c r="AR27" s="146"/>
      <c r="AS27" s="166">
        <v>6.8491</v>
      </c>
      <c r="AT27" s="166">
        <v>0</v>
      </c>
      <c r="AU27" s="146"/>
      <c r="AV27" s="167"/>
      <c r="AW27" s="14"/>
      <c r="AX27" s="73"/>
      <c r="AY27" s="74"/>
      <c r="AZ27" s="13">
        <v>15</v>
      </c>
      <c r="BA27" s="14"/>
      <c r="BB27" s="146"/>
      <c r="BC27" s="182"/>
      <c r="BD27" s="166">
        <v>12.982799999999999</v>
      </c>
      <c r="BE27" s="166">
        <v>66.104200000000006</v>
      </c>
      <c r="BF27" s="166">
        <v>22.6677</v>
      </c>
      <c r="BG27" s="168"/>
      <c r="BH27" s="167"/>
      <c r="BI27" s="14"/>
      <c r="BJ27" s="73"/>
      <c r="BK27" s="74"/>
      <c r="BL27" s="26">
        <v>15</v>
      </c>
      <c r="BM27" s="146"/>
      <c r="BN27" s="146"/>
      <c r="BO27" s="146"/>
      <c r="BP27" s="166">
        <v>83.6875</v>
      </c>
      <c r="BQ27" s="166">
        <v>78.395899999999997</v>
      </c>
      <c r="BR27" s="166">
        <v>158.03120000000001</v>
      </c>
      <c r="BS27" s="166">
        <v>218.696</v>
      </c>
      <c r="BT27" s="166">
        <v>373.57330000000002</v>
      </c>
      <c r="BU27" s="166"/>
      <c r="BV27" s="166"/>
      <c r="BW27" s="166"/>
      <c r="BX27" s="146"/>
      <c r="BY27" s="74"/>
      <c r="BZ27" s="26">
        <v>15</v>
      </c>
      <c r="CA27" s="146"/>
      <c r="CB27" s="146"/>
      <c r="CC27" s="146"/>
      <c r="CD27" s="166">
        <v>53.3</v>
      </c>
      <c r="CE27" s="166">
        <v>63.8</v>
      </c>
      <c r="CF27" s="166">
        <v>124</v>
      </c>
      <c r="CG27" s="166">
        <v>192</v>
      </c>
      <c r="CH27" s="166">
        <v>370</v>
      </c>
      <c r="CI27" s="166">
        <v>0.17</v>
      </c>
      <c r="CJ27" s="166"/>
      <c r="CK27" s="166"/>
      <c r="CL27" s="166"/>
    </row>
    <row r="28" spans="1:90" ht="15.75">
      <c r="A28" s="15"/>
      <c r="B28" s="150">
        <v>16</v>
      </c>
      <c r="C28">
        <v>0</v>
      </c>
      <c r="D28">
        <v>0</v>
      </c>
      <c r="E28">
        <v>0</v>
      </c>
      <c r="F28">
        <v>0</v>
      </c>
      <c r="G28">
        <v>0</v>
      </c>
      <c r="H28">
        <v>243</v>
      </c>
      <c r="I28">
        <v>203</v>
      </c>
      <c r="J28">
        <v>26</v>
      </c>
      <c r="K28">
        <v>0</v>
      </c>
      <c r="L28" s="151"/>
      <c r="M28" s="151"/>
      <c r="N28" s="151"/>
      <c r="O28" s="74"/>
      <c r="P28" s="13">
        <v>16</v>
      </c>
      <c r="Q28" s="14"/>
      <c r="R28" s="14"/>
      <c r="S28" s="14"/>
      <c r="T28" s="146"/>
      <c r="U28" s="166">
        <v>14.9399</v>
      </c>
      <c r="V28" s="166">
        <v>0</v>
      </c>
      <c r="W28" s="168"/>
      <c r="X28" s="167"/>
      <c r="Y28" s="14"/>
      <c r="Z28" s="73"/>
      <c r="AA28" s="74"/>
      <c r="AB28" s="13">
        <v>16</v>
      </c>
      <c r="AC28" s="14"/>
      <c r="AD28" s="14"/>
      <c r="AE28" s="14"/>
      <c r="AF28" s="146"/>
      <c r="AG28" s="166">
        <v>153.32679999999999</v>
      </c>
      <c r="AH28" s="166">
        <v>0</v>
      </c>
      <c r="AI28" s="146"/>
      <c r="AJ28" s="167"/>
      <c r="AK28" s="14"/>
      <c r="AL28" s="73"/>
      <c r="AM28" s="74"/>
      <c r="AN28" s="13">
        <v>16</v>
      </c>
      <c r="AO28" s="14"/>
      <c r="AP28" s="14"/>
      <c r="AQ28" s="14"/>
      <c r="AR28" s="146"/>
      <c r="AS28" s="166">
        <v>10.7438</v>
      </c>
      <c r="AT28" s="166">
        <v>0</v>
      </c>
      <c r="AU28" s="146"/>
      <c r="AV28" s="167"/>
      <c r="AW28" s="14"/>
      <c r="AX28" s="73"/>
      <c r="AY28" s="74"/>
      <c r="AZ28" s="13">
        <v>16</v>
      </c>
      <c r="BA28" s="14"/>
      <c r="BB28" s="146"/>
      <c r="BC28" s="182"/>
      <c r="BD28" s="166">
        <v>7.7182000000000004</v>
      </c>
      <c r="BE28" s="166">
        <v>67</v>
      </c>
      <c r="BF28" s="166">
        <v>0</v>
      </c>
      <c r="BG28" s="183"/>
      <c r="BH28" s="167"/>
      <c r="BI28" s="14"/>
      <c r="BJ28" s="73"/>
      <c r="BK28" s="74"/>
      <c r="BL28" s="26">
        <v>16</v>
      </c>
      <c r="BM28" s="146"/>
      <c r="BN28" s="146"/>
      <c r="BO28" s="146"/>
      <c r="BP28" s="166">
        <v>85.382800000000003</v>
      </c>
      <c r="BQ28" s="166">
        <v>72.205100000000002</v>
      </c>
      <c r="BR28" s="166">
        <v>171.77940000000001</v>
      </c>
      <c r="BS28" s="166">
        <v>203.86019999999999</v>
      </c>
      <c r="BT28" s="166">
        <v>246.87280000000001</v>
      </c>
      <c r="BU28" s="166"/>
      <c r="BV28" s="166"/>
      <c r="BW28" s="166"/>
      <c r="BX28" s="146"/>
      <c r="BY28" s="74"/>
      <c r="BZ28" s="26">
        <v>16</v>
      </c>
      <c r="CA28" s="166"/>
      <c r="CB28" s="146"/>
      <c r="CC28" s="146"/>
      <c r="CD28" s="166">
        <v>70.599999999999994</v>
      </c>
      <c r="CE28" s="166">
        <v>61.9</v>
      </c>
      <c r="CF28" s="166">
        <v>137</v>
      </c>
      <c r="CG28" s="166">
        <v>181</v>
      </c>
      <c r="CH28" s="166">
        <v>245</v>
      </c>
      <c r="CI28" s="166"/>
      <c r="CJ28" s="166"/>
      <c r="CK28" s="166"/>
      <c r="CL28" s="166"/>
    </row>
    <row r="29" spans="1:90" ht="15.75">
      <c r="A29" s="15"/>
      <c r="B29" s="150">
        <v>17</v>
      </c>
      <c r="C29">
        <v>0</v>
      </c>
      <c r="D29">
        <v>0</v>
      </c>
      <c r="E29">
        <v>0</v>
      </c>
      <c r="F29">
        <v>0</v>
      </c>
      <c r="G29">
        <v>0</v>
      </c>
      <c r="H29">
        <v>442</v>
      </c>
      <c r="I29">
        <v>200</v>
      </c>
      <c r="J29">
        <v>25</v>
      </c>
      <c r="K29">
        <v>0</v>
      </c>
      <c r="L29" s="151"/>
      <c r="M29" s="151"/>
      <c r="N29" s="151"/>
      <c r="O29" s="74"/>
      <c r="P29" s="13">
        <v>17</v>
      </c>
      <c r="Q29" s="14"/>
      <c r="R29" s="14"/>
      <c r="S29" s="14"/>
      <c r="T29" s="146"/>
      <c r="U29" s="166">
        <v>9.4282000000000004</v>
      </c>
      <c r="V29" s="166">
        <v>0</v>
      </c>
      <c r="W29" s="168"/>
      <c r="X29" s="167"/>
      <c r="Y29" s="14"/>
      <c r="Z29" s="73"/>
      <c r="AA29" s="74"/>
      <c r="AB29" s="13">
        <v>17</v>
      </c>
      <c r="AC29" s="14"/>
      <c r="AD29" s="14"/>
      <c r="AE29" s="14"/>
      <c r="AF29" s="146"/>
      <c r="AG29" s="166">
        <v>102.5414</v>
      </c>
      <c r="AH29" s="166">
        <v>0</v>
      </c>
      <c r="AI29" s="146"/>
      <c r="AJ29" s="167"/>
      <c r="AK29" s="14"/>
      <c r="AL29" s="73"/>
      <c r="AM29" s="74"/>
      <c r="AN29" s="13">
        <v>17</v>
      </c>
      <c r="AO29" s="14"/>
      <c r="AP29" s="14"/>
      <c r="AQ29" s="14"/>
      <c r="AR29" s="146"/>
      <c r="AS29" s="166">
        <v>3.8694999999999999</v>
      </c>
      <c r="AT29" s="166">
        <v>0</v>
      </c>
      <c r="AU29" s="146"/>
      <c r="AV29" s="167"/>
      <c r="AW29" s="14"/>
      <c r="AX29" s="73"/>
      <c r="AY29" s="74"/>
      <c r="AZ29" s="13">
        <v>17</v>
      </c>
      <c r="BA29" s="14"/>
      <c r="BB29" s="146"/>
      <c r="BC29" s="182"/>
      <c r="BD29" s="166">
        <v>6.5061999999999998</v>
      </c>
      <c r="BE29" s="166">
        <v>63.619799999999998</v>
      </c>
      <c r="BF29" s="166">
        <v>0</v>
      </c>
      <c r="BG29" s="168"/>
      <c r="BH29" s="167"/>
      <c r="BI29" s="14"/>
      <c r="BJ29" s="73"/>
      <c r="BK29" s="74"/>
      <c r="BL29" s="26">
        <v>17</v>
      </c>
      <c r="BM29" s="146"/>
      <c r="BN29" s="146"/>
      <c r="BO29" s="146"/>
      <c r="BP29" s="166">
        <v>84.5702</v>
      </c>
      <c r="BQ29" s="166">
        <v>70.080299999999994</v>
      </c>
      <c r="BR29" s="166">
        <v>193.608</v>
      </c>
      <c r="BS29" s="166">
        <v>187.86490000000001</v>
      </c>
      <c r="BT29" s="166">
        <v>149.02979999999999</v>
      </c>
      <c r="BU29" s="166"/>
      <c r="BV29" s="166"/>
      <c r="BW29" s="166"/>
      <c r="BX29" s="146"/>
      <c r="BY29" s="74"/>
      <c r="BZ29" s="26">
        <v>17</v>
      </c>
      <c r="CA29" s="166"/>
      <c r="CB29" s="146"/>
      <c r="CC29" s="146"/>
      <c r="CD29" s="166">
        <v>69.900000000000006</v>
      </c>
      <c r="CE29" s="166">
        <v>57.2</v>
      </c>
      <c r="CF29" s="166">
        <v>169</v>
      </c>
      <c r="CG29" s="166">
        <v>159</v>
      </c>
      <c r="CH29" s="166">
        <v>128</v>
      </c>
      <c r="CI29" s="166"/>
      <c r="CJ29" s="166"/>
      <c r="CK29" s="166"/>
      <c r="CL29" s="166"/>
    </row>
    <row r="30" spans="1:90" ht="15.75">
      <c r="A30" s="15"/>
      <c r="B30" s="150">
        <v>18</v>
      </c>
      <c r="C30">
        <v>0</v>
      </c>
      <c r="D30">
        <v>0</v>
      </c>
      <c r="E30">
        <v>0</v>
      </c>
      <c r="F30">
        <v>0</v>
      </c>
      <c r="G30">
        <v>0</v>
      </c>
      <c r="H30">
        <v>474</v>
      </c>
      <c r="I30">
        <v>179</v>
      </c>
      <c r="J30">
        <v>49</v>
      </c>
      <c r="K30">
        <v>0</v>
      </c>
      <c r="L30" s="151"/>
      <c r="M30" s="151"/>
      <c r="N30" s="151"/>
      <c r="O30" s="74"/>
      <c r="P30" s="13">
        <v>18</v>
      </c>
      <c r="Q30" s="14"/>
      <c r="R30" s="14"/>
      <c r="S30" s="14"/>
      <c r="T30" s="166">
        <v>20.0383</v>
      </c>
      <c r="U30" s="166">
        <v>0</v>
      </c>
      <c r="V30" s="166">
        <v>0</v>
      </c>
      <c r="W30" s="168"/>
      <c r="X30" s="167"/>
      <c r="Y30" s="14"/>
      <c r="Z30" s="73"/>
      <c r="AA30" s="74"/>
      <c r="AB30" s="13">
        <v>18</v>
      </c>
      <c r="AC30" s="14"/>
      <c r="AD30" s="14"/>
      <c r="AE30" s="14"/>
      <c r="AF30" s="166">
        <v>14.17</v>
      </c>
      <c r="AG30" s="166">
        <v>71.594800000000006</v>
      </c>
      <c r="AH30" s="166">
        <v>0</v>
      </c>
      <c r="AI30" s="146"/>
      <c r="AJ30" s="167"/>
      <c r="AK30" s="14"/>
      <c r="AL30" s="73"/>
      <c r="AM30" s="74"/>
      <c r="AN30" s="13">
        <v>18</v>
      </c>
      <c r="AO30" s="14"/>
      <c r="AP30" s="14"/>
      <c r="AQ30" s="14"/>
      <c r="AR30" s="146"/>
      <c r="AS30" s="166">
        <v>0</v>
      </c>
      <c r="AT30" s="166">
        <v>0</v>
      </c>
      <c r="AU30" s="146"/>
      <c r="AV30" s="167"/>
      <c r="AW30" s="14"/>
      <c r="AX30" s="73"/>
      <c r="AY30" s="74"/>
      <c r="AZ30" s="13">
        <v>18</v>
      </c>
      <c r="BA30" s="14"/>
      <c r="BB30" s="146"/>
      <c r="BC30" s="182"/>
      <c r="BD30" s="166">
        <v>37.132800000000003</v>
      </c>
      <c r="BE30" s="166">
        <v>60.75</v>
      </c>
      <c r="BF30" s="166">
        <v>0</v>
      </c>
      <c r="BG30" s="168"/>
      <c r="BH30" s="167"/>
      <c r="BI30" s="14"/>
      <c r="BJ30" s="73"/>
      <c r="BK30" s="74"/>
      <c r="BL30" s="26">
        <v>18</v>
      </c>
      <c r="BM30" s="146"/>
      <c r="BN30" s="146"/>
      <c r="BO30" s="146"/>
      <c r="BP30" s="166">
        <v>84.279300000000006</v>
      </c>
      <c r="BQ30" s="166">
        <v>74.353399999999993</v>
      </c>
      <c r="BR30" s="166">
        <v>229.01230000000001</v>
      </c>
      <c r="BS30" s="166">
        <v>207.5129</v>
      </c>
      <c r="BT30" s="166">
        <v>128.16200000000001</v>
      </c>
      <c r="BU30" s="166"/>
      <c r="BV30" s="166"/>
      <c r="BW30" s="166"/>
      <c r="BX30" s="146"/>
      <c r="BY30" s="74"/>
      <c r="BZ30" s="26">
        <v>18</v>
      </c>
      <c r="CA30" s="166"/>
      <c r="CB30" s="146"/>
      <c r="CC30" s="146"/>
      <c r="CD30" s="166">
        <v>81.7</v>
      </c>
      <c r="CE30" s="166">
        <v>55.7</v>
      </c>
      <c r="CF30" s="166">
        <v>194</v>
      </c>
      <c r="CG30" s="166">
        <v>183</v>
      </c>
      <c r="CH30" s="166">
        <v>107</v>
      </c>
      <c r="CI30" s="166"/>
      <c r="CJ30" s="166"/>
      <c r="CK30" s="166"/>
      <c r="CL30" s="166"/>
    </row>
    <row r="31" spans="1:90" ht="15.75">
      <c r="A31" s="15"/>
      <c r="B31" s="150">
        <v>19</v>
      </c>
      <c r="C31">
        <v>0</v>
      </c>
      <c r="D31">
        <v>0</v>
      </c>
      <c r="E31">
        <v>0</v>
      </c>
      <c r="F31">
        <v>0</v>
      </c>
      <c r="G31">
        <v>0</v>
      </c>
      <c r="H31">
        <v>490</v>
      </c>
      <c r="I31">
        <v>175</v>
      </c>
      <c r="J31">
        <v>50</v>
      </c>
      <c r="K31">
        <v>0</v>
      </c>
      <c r="L31" s="151"/>
      <c r="M31" s="151"/>
      <c r="N31" s="151"/>
      <c r="O31" s="74"/>
      <c r="P31" s="13">
        <v>19</v>
      </c>
      <c r="Q31" s="14"/>
      <c r="R31" s="14"/>
      <c r="S31" s="14"/>
      <c r="T31" s="166">
        <v>13.5823</v>
      </c>
      <c r="U31" s="166">
        <v>0</v>
      </c>
      <c r="V31" s="166">
        <v>0</v>
      </c>
      <c r="W31" s="168"/>
      <c r="X31" s="167"/>
      <c r="Y31" s="14"/>
      <c r="Z31" s="73"/>
      <c r="AA31" s="74"/>
      <c r="AB31" s="13">
        <v>19</v>
      </c>
      <c r="AC31" s="14"/>
      <c r="AD31" s="14"/>
      <c r="AE31" s="14"/>
      <c r="AF31" s="166">
        <v>86</v>
      </c>
      <c r="AG31" s="166">
        <v>120.36539999999999</v>
      </c>
      <c r="AH31" s="166">
        <v>0</v>
      </c>
      <c r="AI31" s="146"/>
      <c r="AJ31" s="167"/>
      <c r="AK31" s="14"/>
      <c r="AL31" s="73"/>
      <c r="AM31" s="74"/>
      <c r="AN31" s="13">
        <v>19</v>
      </c>
      <c r="AO31" s="177"/>
      <c r="AP31" s="14"/>
      <c r="AQ31" s="14"/>
      <c r="AR31" s="146"/>
      <c r="AS31" s="166">
        <v>0</v>
      </c>
      <c r="AT31" s="166">
        <v>0</v>
      </c>
      <c r="AU31" s="146"/>
      <c r="AV31" s="167"/>
      <c r="AW31" s="14"/>
      <c r="AX31" s="73"/>
      <c r="AY31" s="74"/>
      <c r="AZ31" s="13">
        <v>19</v>
      </c>
      <c r="BA31" s="14"/>
      <c r="BB31" s="146"/>
      <c r="BC31" s="182"/>
      <c r="BD31" s="166">
        <v>67.291700000000006</v>
      </c>
      <c r="BE31" s="166">
        <v>60.020800000000001</v>
      </c>
      <c r="BF31" s="166">
        <v>0</v>
      </c>
      <c r="BG31" s="168"/>
      <c r="BH31" s="167"/>
      <c r="BI31" s="14"/>
      <c r="BJ31" s="73"/>
      <c r="BK31" s="74"/>
      <c r="BL31" s="26">
        <v>19</v>
      </c>
      <c r="BM31" s="146"/>
      <c r="BN31" s="146"/>
      <c r="BO31" s="146"/>
      <c r="BP31" s="166">
        <v>81.932000000000002</v>
      </c>
      <c r="BQ31" s="166">
        <v>85.071799999999996</v>
      </c>
      <c r="BR31" s="166">
        <v>256.37700000000001</v>
      </c>
      <c r="BS31" s="166">
        <v>195.6859</v>
      </c>
      <c r="BT31" s="166">
        <v>129.27889999999999</v>
      </c>
      <c r="BU31" s="166"/>
      <c r="BV31" s="166"/>
      <c r="BW31" s="166"/>
      <c r="BX31" s="146"/>
      <c r="BY31" s="74"/>
      <c r="BZ31" s="26">
        <v>19</v>
      </c>
      <c r="CA31" s="166"/>
      <c r="CB31" s="146"/>
      <c r="CC31" s="146"/>
      <c r="CD31" s="166">
        <v>93.6</v>
      </c>
      <c r="CE31" s="166">
        <v>65.8</v>
      </c>
      <c r="CF31" s="166">
        <v>243</v>
      </c>
      <c r="CG31" s="166">
        <v>174</v>
      </c>
      <c r="CH31" s="166">
        <v>117</v>
      </c>
      <c r="CI31" s="166"/>
      <c r="CJ31" s="166"/>
      <c r="CK31" s="166"/>
      <c r="CL31" s="166"/>
    </row>
    <row r="32" spans="1:90" ht="15.75">
      <c r="A32" s="15"/>
      <c r="B32" s="150">
        <v>20</v>
      </c>
      <c r="C32">
        <v>0</v>
      </c>
      <c r="D32">
        <v>0</v>
      </c>
      <c r="E32">
        <v>0</v>
      </c>
      <c r="F32">
        <v>0</v>
      </c>
      <c r="G32">
        <v>0</v>
      </c>
      <c r="H32">
        <v>378</v>
      </c>
      <c r="I32">
        <v>175</v>
      </c>
      <c r="J32">
        <v>50</v>
      </c>
      <c r="K32">
        <v>0</v>
      </c>
      <c r="L32" s="151"/>
      <c r="M32" s="151"/>
      <c r="N32" s="151"/>
      <c r="O32" s="74"/>
      <c r="P32" s="13">
        <v>20</v>
      </c>
      <c r="Q32" s="14"/>
      <c r="R32" s="14"/>
      <c r="S32" s="14"/>
      <c r="T32" s="166">
        <v>0</v>
      </c>
      <c r="U32" s="166">
        <v>0</v>
      </c>
      <c r="V32" s="166">
        <v>0</v>
      </c>
      <c r="W32" s="168"/>
      <c r="X32" s="167"/>
      <c r="Y32" s="14"/>
      <c r="Z32" s="73"/>
      <c r="AA32" s="74"/>
      <c r="AB32" s="13">
        <v>20</v>
      </c>
      <c r="AC32" s="14"/>
      <c r="AD32" s="14"/>
      <c r="AE32" s="14"/>
      <c r="AF32" s="166">
        <v>59</v>
      </c>
      <c r="AG32" s="166">
        <v>129.29810000000001</v>
      </c>
      <c r="AH32" s="166">
        <v>0</v>
      </c>
      <c r="AI32" s="146"/>
      <c r="AJ32" s="167"/>
      <c r="AK32" s="14"/>
      <c r="AL32" s="73"/>
      <c r="AM32" s="74"/>
      <c r="AN32" s="26">
        <v>20</v>
      </c>
      <c r="AO32" s="166"/>
      <c r="AP32" s="167"/>
      <c r="AQ32" s="14"/>
      <c r="AR32" s="146"/>
      <c r="AS32" s="166">
        <v>0</v>
      </c>
      <c r="AT32" s="166">
        <v>0</v>
      </c>
      <c r="AU32" s="146"/>
      <c r="AV32" s="167"/>
      <c r="AW32" s="14"/>
      <c r="AX32" s="73"/>
      <c r="AY32" s="74"/>
      <c r="AZ32" s="13">
        <v>20</v>
      </c>
      <c r="BA32" s="14"/>
      <c r="BB32" s="146"/>
      <c r="BC32" s="182"/>
      <c r="BD32" s="166">
        <v>67.739599999999996</v>
      </c>
      <c r="BE32" s="166">
        <v>53.703099999999999</v>
      </c>
      <c r="BF32" s="166">
        <v>0</v>
      </c>
      <c r="BG32" s="168"/>
      <c r="BH32" s="167"/>
      <c r="BI32" s="14"/>
      <c r="BJ32" s="73"/>
      <c r="BK32" s="74"/>
      <c r="BL32" s="26">
        <v>20</v>
      </c>
      <c r="BM32" s="146"/>
      <c r="BN32" s="146"/>
      <c r="BO32" s="146"/>
      <c r="BP32" s="166">
        <v>81.039199999999994</v>
      </c>
      <c r="BQ32" s="166">
        <v>94.968500000000006</v>
      </c>
      <c r="BR32" s="166">
        <v>345.15300000000002</v>
      </c>
      <c r="BS32" s="166">
        <v>186.02289999999999</v>
      </c>
      <c r="BT32" s="166">
        <v>132.28190000000001</v>
      </c>
      <c r="BU32" s="166"/>
      <c r="BV32" s="166"/>
      <c r="BW32" s="166"/>
      <c r="BX32" s="146"/>
      <c r="BY32" s="74"/>
      <c r="BZ32" s="26">
        <v>20</v>
      </c>
      <c r="CA32" s="166"/>
      <c r="CB32" s="146"/>
      <c r="CC32" s="146"/>
      <c r="CD32" s="166">
        <v>107</v>
      </c>
      <c r="CE32" s="166">
        <v>72.400000000000006</v>
      </c>
      <c r="CF32" s="166">
        <v>328</v>
      </c>
      <c r="CG32" s="166">
        <v>167</v>
      </c>
      <c r="CH32" s="166">
        <v>110</v>
      </c>
      <c r="CI32" s="166"/>
      <c r="CJ32" s="166"/>
      <c r="CK32" s="166"/>
      <c r="CL32" s="166"/>
    </row>
    <row r="33" spans="1:90" ht="15.75">
      <c r="A33" s="15"/>
      <c r="B33" s="150">
        <v>21</v>
      </c>
      <c r="C33">
        <v>0</v>
      </c>
      <c r="D33">
        <v>0</v>
      </c>
      <c r="E33">
        <v>0</v>
      </c>
      <c r="F33">
        <v>0</v>
      </c>
      <c r="G33">
        <v>0</v>
      </c>
      <c r="H33">
        <v>17</v>
      </c>
      <c r="I33">
        <v>242</v>
      </c>
      <c r="J33">
        <v>2</v>
      </c>
      <c r="K33">
        <v>0</v>
      </c>
      <c r="L33" s="151"/>
      <c r="M33" s="151"/>
      <c r="N33" s="151"/>
      <c r="O33" s="74"/>
      <c r="P33" s="13">
        <v>21</v>
      </c>
      <c r="Q33" s="14"/>
      <c r="R33" s="14"/>
      <c r="S33" s="14"/>
      <c r="T33" s="166">
        <v>0</v>
      </c>
      <c r="U33" s="166">
        <v>0</v>
      </c>
      <c r="V33" s="166">
        <v>0</v>
      </c>
      <c r="W33" s="168"/>
      <c r="X33" s="167"/>
      <c r="Y33" s="14"/>
      <c r="Z33" s="73"/>
      <c r="AA33" s="74"/>
      <c r="AB33" s="13">
        <v>21</v>
      </c>
      <c r="AC33" s="14"/>
      <c r="AD33" s="14"/>
      <c r="AE33" s="14"/>
      <c r="AF33" s="166">
        <v>0</v>
      </c>
      <c r="AG33" s="166">
        <v>122.3809</v>
      </c>
      <c r="AH33" s="166">
        <v>0</v>
      </c>
      <c r="AI33" s="146"/>
      <c r="AJ33" s="167"/>
      <c r="AK33" s="14"/>
      <c r="AL33" s="73"/>
      <c r="AM33" s="74"/>
      <c r="AN33" s="26">
        <v>21</v>
      </c>
      <c r="AO33" s="166"/>
      <c r="AP33" s="167"/>
      <c r="AQ33" s="14"/>
      <c r="AR33" s="146"/>
      <c r="AS33" s="166">
        <v>0</v>
      </c>
      <c r="AT33" s="166">
        <v>0</v>
      </c>
      <c r="AU33" s="146"/>
      <c r="AV33" s="167"/>
      <c r="AW33" s="14"/>
      <c r="AX33" s="73"/>
      <c r="AY33" s="74"/>
      <c r="AZ33" s="13">
        <v>21</v>
      </c>
      <c r="BA33" s="14"/>
      <c r="BB33" s="146"/>
      <c r="BC33" s="182"/>
      <c r="BD33" s="166">
        <v>72.109399999999994</v>
      </c>
      <c r="BE33" s="166">
        <v>57.338500000000003</v>
      </c>
      <c r="BF33" s="166">
        <v>0</v>
      </c>
      <c r="BG33" s="168"/>
      <c r="BH33" s="167"/>
      <c r="BI33" s="14"/>
      <c r="BJ33" s="73"/>
      <c r="BK33" s="74"/>
      <c r="BL33" s="26">
        <v>21</v>
      </c>
      <c r="BM33" s="146"/>
      <c r="BN33" s="146"/>
      <c r="BO33" s="146"/>
      <c r="BP33" s="166">
        <v>85.995999999999995</v>
      </c>
      <c r="BQ33" s="166">
        <v>95.575100000000006</v>
      </c>
      <c r="BR33" s="166">
        <v>374.55520000000001</v>
      </c>
      <c r="BS33" s="166">
        <v>177.11709999999999</v>
      </c>
      <c r="BT33" s="166">
        <v>133.37639999999999</v>
      </c>
      <c r="BU33" s="166"/>
      <c r="BV33" s="166"/>
      <c r="BW33" s="166"/>
      <c r="BX33" s="146"/>
      <c r="BY33" s="74"/>
      <c r="BZ33" s="26">
        <v>21</v>
      </c>
      <c r="CA33" s="166"/>
      <c r="CB33" s="146"/>
      <c r="CC33" s="146"/>
      <c r="CD33" s="166">
        <v>88.5</v>
      </c>
      <c r="CE33" s="166">
        <v>80.400000000000006</v>
      </c>
      <c r="CF33" s="166">
        <v>377</v>
      </c>
      <c r="CG33" s="166">
        <v>160</v>
      </c>
      <c r="CH33" s="166">
        <v>112</v>
      </c>
      <c r="CI33" s="166"/>
      <c r="CJ33" s="166"/>
      <c r="CK33" s="166"/>
      <c r="CL33" s="166"/>
    </row>
    <row r="34" spans="1:90" ht="15.75">
      <c r="A34" s="15"/>
      <c r="B34" s="150">
        <v>22</v>
      </c>
      <c r="C34">
        <v>0</v>
      </c>
      <c r="D34">
        <v>0</v>
      </c>
      <c r="E34">
        <v>0</v>
      </c>
      <c r="F34">
        <v>0</v>
      </c>
      <c r="G34">
        <v>0</v>
      </c>
      <c r="H34">
        <v>142</v>
      </c>
      <c r="I34">
        <v>299</v>
      </c>
      <c r="J34">
        <v>0</v>
      </c>
      <c r="K34">
        <v>0</v>
      </c>
      <c r="L34" s="151"/>
      <c r="M34" s="151"/>
      <c r="N34" s="151"/>
      <c r="O34" s="74"/>
      <c r="P34" s="13">
        <v>22</v>
      </c>
      <c r="Q34" s="14"/>
      <c r="R34" s="14"/>
      <c r="S34" s="14"/>
      <c r="T34" s="166">
        <v>0</v>
      </c>
      <c r="U34" s="166">
        <v>3.1293000000000002</v>
      </c>
      <c r="V34" s="166">
        <v>0</v>
      </c>
      <c r="W34" s="168"/>
      <c r="X34" s="167"/>
      <c r="Y34" s="14"/>
      <c r="Z34" s="73"/>
      <c r="AA34" s="74"/>
      <c r="AB34" s="13">
        <v>22</v>
      </c>
      <c r="AC34" s="14"/>
      <c r="AD34" s="14"/>
      <c r="AE34" s="14"/>
      <c r="AF34" s="166">
        <v>0</v>
      </c>
      <c r="AG34" s="166">
        <v>134.70580000000001</v>
      </c>
      <c r="AH34" s="166">
        <v>0</v>
      </c>
      <c r="AI34" s="146"/>
      <c r="AJ34" s="167"/>
      <c r="AK34" s="14"/>
      <c r="AL34" s="73"/>
      <c r="AM34" s="74"/>
      <c r="AN34" s="26">
        <v>22</v>
      </c>
      <c r="AO34" s="166"/>
      <c r="AP34" s="167"/>
      <c r="AQ34" s="14"/>
      <c r="AR34" s="146"/>
      <c r="AS34" s="166">
        <v>0.67810000000000004</v>
      </c>
      <c r="AT34" s="166">
        <v>0</v>
      </c>
      <c r="AU34" s="146"/>
      <c r="AV34" s="167"/>
      <c r="AW34" s="14"/>
      <c r="AX34" s="73"/>
      <c r="AY34" s="74"/>
      <c r="AZ34" s="13">
        <v>22</v>
      </c>
      <c r="BA34" s="14"/>
      <c r="BB34" s="146"/>
      <c r="BC34" s="182"/>
      <c r="BD34" s="166">
        <v>69.567700000000002</v>
      </c>
      <c r="BE34" s="166">
        <v>61.166699999999999</v>
      </c>
      <c r="BF34" s="166">
        <v>0</v>
      </c>
      <c r="BG34" s="168"/>
      <c r="BH34" s="167"/>
      <c r="BI34" s="14"/>
      <c r="BJ34" s="73"/>
      <c r="BK34" s="74"/>
      <c r="BL34" s="26">
        <v>22</v>
      </c>
      <c r="BM34" s="146"/>
      <c r="BN34" s="146"/>
      <c r="BO34" s="146"/>
      <c r="BP34" s="166">
        <v>89.237300000000005</v>
      </c>
      <c r="BQ34" s="166">
        <v>86.5137</v>
      </c>
      <c r="BR34" s="166">
        <v>170.5025</v>
      </c>
      <c r="BS34" s="166">
        <v>177.26820000000001</v>
      </c>
      <c r="BT34" s="166">
        <v>130.13140000000001</v>
      </c>
      <c r="BU34" s="166"/>
      <c r="BV34" s="166"/>
      <c r="BW34" s="166"/>
      <c r="BX34" s="146"/>
      <c r="BY34" s="74"/>
      <c r="BZ34" s="26">
        <v>22</v>
      </c>
      <c r="CA34" s="166"/>
      <c r="CB34" s="146"/>
      <c r="CC34" s="146"/>
      <c r="CD34" s="166">
        <v>75.900000000000006</v>
      </c>
      <c r="CE34" s="166">
        <v>58.5</v>
      </c>
      <c r="CF34" s="166">
        <v>159</v>
      </c>
      <c r="CG34" s="166">
        <v>150</v>
      </c>
      <c r="CH34" s="166">
        <v>110</v>
      </c>
      <c r="CI34" s="166"/>
      <c r="CJ34" s="166"/>
      <c r="CK34" s="166"/>
      <c r="CL34" s="166"/>
    </row>
    <row r="35" spans="1:90" ht="15.75">
      <c r="A35" s="15"/>
      <c r="B35" s="150">
        <v>23</v>
      </c>
      <c r="C35">
        <v>0</v>
      </c>
      <c r="D35">
        <v>0</v>
      </c>
      <c r="E35">
        <v>0</v>
      </c>
      <c r="F35">
        <v>0</v>
      </c>
      <c r="G35">
        <v>0</v>
      </c>
      <c r="H35">
        <v>150</v>
      </c>
      <c r="I35">
        <v>300</v>
      </c>
      <c r="J35">
        <v>46</v>
      </c>
      <c r="K35">
        <v>0</v>
      </c>
      <c r="L35" s="151"/>
      <c r="M35" s="151"/>
      <c r="N35" s="151"/>
      <c r="O35" s="74"/>
      <c r="P35" s="13">
        <v>23</v>
      </c>
      <c r="Q35" s="14"/>
      <c r="R35" s="14"/>
      <c r="S35" s="14"/>
      <c r="T35" s="166">
        <v>0</v>
      </c>
      <c r="U35" s="166">
        <v>15.9298</v>
      </c>
      <c r="V35" s="166">
        <v>0</v>
      </c>
      <c r="W35" s="168"/>
      <c r="X35" s="167"/>
      <c r="Y35" s="14"/>
      <c r="Z35" s="73"/>
      <c r="AA35" s="74"/>
      <c r="AB35" s="13">
        <v>23</v>
      </c>
      <c r="AC35" s="14"/>
      <c r="AD35" s="14"/>
      <c r="AE35" s="14"/>
      <c r="AF35" s="166">
        <v>0</v>
      </c>
      <c r="AG35" s="166">
        <v>148.19040000000001</v>
      </c>
      <c r="AH35" s="166">
        <v>0</v>
      </c>
      <c r="AI35" s="146"/>
      <c r="AJ35" s="167"/>
      <c r="AK35" s="14"/>
      <c r="AL35" s="73"/>
      <c r="AM35" s="74"/>
      <c r="AN35" s="26">
        <v>23</v>
      </c>
      <c r="AO35" s="166"/>
      <c r="AP35" s="167"/>
      <c r="AQ35" s="14"/>
      <c r="AR35" s="146"/>
      <c r="AS35" s="166">
        <v>13.9024</v>
      </c>
      <c r="AT35" s="166">
        <v>0</v>
      </c>
      <c r="AU35" s="146"/>
      <c r="AV35" s="167"/>
      <c r="AW35" s="14"/>
      <c r="AX35" s="73"/>
      <c r="AY35" s="74"/>
      <c r="AZ35" s="13">
        <v>23</v>
      </c>
      <c r="BA35" s="14"/>
      <c r="BB35" s="146"/>
      <c r="BC35" s="182"/>
      <c r="BD35" s="166">
        <v>70.927099999999996</v>
      </c>
      <c r="BE35" s="166">
        <v>62</v>
      </c>
      <c r="BF35" s="166">
        <v>0</v>
      </c>
      <c r="BG35" s="168"/>
      <c r="BH35" s="167"/>
      <c r="BI35" s="14"/>
      <c r="BJ35" s="73"/>
      <c r="BK35" s="74"/>
      <c r="BL35" s="26">
        <v>23</v>
      </c>
      <c r="BM35" s="146"/>
      <c r="BN35" s="146"/>
      <c r="BO35" s="146"/>
      <c r="BP35" s="166">
        <v>85.954499999999996</v>
      </c>
      <c r="BQ35" s="166">
        <v>77.618899999999996</v>
      </c>
      <c r="BR35" s="166">
        <v>129.87799999999999</v>
      </c>
      <c r="BS35" s="166">
        <v>218.69120000000001</v>
      </c>
      <c r="BT35" s="166">
        <v>129.39699999999999</v>
      </c>
      <c r="BU35" s="166"/>
      <c r="BV35" s="166"/>
      <c r="BW35" s="166"/>
      <c r="BX35" s="146"/>
      <c r="BY35" s="74"/>
      <c r="BZ35" s="26">
        <v>23</v>
      </c>
      <c r="CA35" s="166"/>
      <c r="CB35" s="146"/>
      <c r="CC35" s="146"/>
      <c r="CD35" s="166">
        <v>76</v>
      </c>
      <c r="CE35" s="166">
        <v>23.4</v>
      </c>
      <c r="CF35" s="166">
        <v>97.8</v>
      </c>
      <c r="CG35" s="166">
        <v>194</v>
      </c>
      <c r="CH35" s="166">
        <v>112</v>
      </c>
      <c r="CI35" s="166"/>
      <c r="CJ35" s="166"/>
      <c r="CK35" s="166"/>
      <c r="CL35" s="166"/>
    </row>
    <row r="36" spans="1:90" ht="15.75">
      <c r="A36" s="15"/>
      <c r="B36" s="150">
        <v>24</v>
      </c>
      <c r="C36">
        <v>0</v>
      </c>
      <c r="D36">
        <v>0</v>
      </c>
      <c r="E36">
        <v>0</v>
      </c>
      <c r="F36">
        <v>0</v>
      </c>
      <c r="G36">
        <v>0</v>
      </c>
      <c r="H36">
        <v>222</v>
      </c>
      <c r="I36">
        <v>347</v>
      </c>
      <c r="J36">
        <v>54</v>
      </c>
      <c r="K36">
        <v>0</v>
      </c>
      <c r="L36" s="151"/>
      <c r="M36" s="151"/>
      <c r="N36" s="151"/>
      <c r="O36" s="74"/>
      <c r="P36" s="13">
        <v>24</v>
      </c>
      <c r="Q36" s="14"/>
      <c r="R36" s="14"/>
      <c r="S36" s="14"/>
      <c r="T36" s="166">
        <v>0</v>
      </c>
      <c r="U36" s="166">
        <v>16.334499999999998</v>
      </c>
      <c r="V36" s="166">
        <v>0</v>
      </c>
      <c r="W36" s="168"/>
      <c r="X36" s="167"/>
      <c r="Y36" s="14"/>
      <c r="Z36" s="73"/>
      <c r="AA36" s="74"/>
      <c r="AB36" s="13">
        <v>24</v>
      </c>
      <c r="AC36" s="14"/>
      <c r="AD36" s="14"/>
      <c r="AE36" s="14"/>
      <c r="AF36" s="166">
        <v>0</v>
      </c>
      <c r="AG36" s="166">
        <v>159.8569</v>
      </c>
      <c r="AH36" s="166">
        <v>0</v>
      </c>
      <c r="AI36" s="146"/>
      <c r="AJ36" s="167"/>
      <c r="AK36" s="14"/>
      <c r="AL36" s="73"/>
      <c r="AM36" s="74"/>
      <c r="AN36" s="26">
        <v>24</v>
      </c>
      <c r="AO36" s="166"/>
      <c r="AP36" s="167"/>
      <c r="AQ36" s="14"/>
      <c r="AR36" s="146"/>
      <c r="AS36" s="166">
        <v>13.9856</v>
      </c>
      <c r="AT36" s="166">
        <v>0</v>
      </c>
      <c r="AU36" s="146"/>
      <c r="AV36" s="167"/>
      <c r="AW36" s="14"/>
      <c r="AX36" s="73"/>
      <c r="AY36" s="74"/>
      <c r="AZ36" s="13">
        <v>24</v>
      </c>
      <c r="BA36" s="14"/>
      <c r="BB36" s="146"/>
      <c r="BC36" s="182"/>
      <c r="BD36" s="166">
        <v>70.0625</v>
      </c>
      <c r="BE36" s="166">
        <v>62</v>
      </c>
      <c r="BF36" s="166">
        <v>0</v>
      </c>
      <c r="BG36" s="168"/>
      <c r="BH36" s="167"/>
      <c r="BI36" s="14"/>
      <c r="BJ36" s="73"/>
      <c r="BK36" s="74"/>
      <c r="BL36" s="26">
        <v>24</v>
      </c>
      <c r="BM36" s="146"/>
      <c r="BN36" s="146"/>
      <c r="BO36" s="146"/>
      <c r="BP36" s="166">
        <v>85.091800000000006</v>
      </c>
      <c r="BQ36" s="166">
        <v>72.483900000000006</v>
      </c>
      <c r="BR36" s="166">
        <v>142.95529999999999</v>
      </c>
      <c r="BS36" s="166">
        <v>232.78569999999999</v>
      </c>
      <c r="BT36" s="166">
        <v>125.6139</v>
      </c>
      <c r="BU36" s="166"/>
      <c r="BV36" s="166"/>
      <c r="BW36" s="166"/>
      <c r="BX36" s="146"/>
      <c r="BY36" s="74"/>
      <c r="BZ36" s="26">
        <v>24</v>
      </c>
      <c r="CA36" s="166"/>
      <c r="CB36" s="146"/>
      <c r="CC36" s="146"/>
      <c r="CD36" s="166">
        <v>72.7</v>
      </c>
      <c r="CE36" s="166">
        <v>4.62</v>
      </c>
      <c r="CF36" s="166">
        <v>117</v>
      </c>
      <c r="CG36" s="166">
        <v>209</v>
      </c>
      <c r="CH36" s="166">
        <v>108</v>
      </c>
      <c r="CI36" s="166"/>
      <c r="CJ36" s="166"/>
      <c r="CK36" s="166"/>
      <c r="CL36" s="166"/>
    </row>
    <row r="37" spans="1:90" ht="15.75">
      <c r="A37" s="15"/>
      <c r="B37" s="150">
        <v>25</v>
      </c>
      <c r="C37">
        <v>0</v>
      </c>
      <c r="D37">
        <v>0</v>
      </c>
      <c r="E37">
        <v>0</v>
      </c>
      <c r="F37">
        <v>0</v>
      </c>
      <c r="G37">
        <v>0</v>
      </c>
      <c r="H37">
        <v>249</v>
      </c>
      <c r="I37">
        <v>374</v>
      </c>
      <c r="J37">
        <v>97</v>
      </c>
      <c r="K37">
        <v>0</v>
      </c>
      <c r="L37" s="151"/>
      <c r="M37" s="151"/>
      <c r="N37" s="151"/>
      <c r="O37" s="74"/>
      <c r="P37" s="13">
        <v>25</v>
      </c>
      <c r="Q37" s="14"/>
      <c r="R37" s="14"/>
      <c r="S37" s="14"/>
      <c r="T37" s="166">
        <v>0</v>
      </c>
      <c r="U37" s="166">
        <v>14.3704</v>
      </c>
      <c r="V37" s="166">
        <v>0</v>
      </c>
      <c r="W37" s="168"/>
      <c r="X37" s="167"/>
      <c r="Y37" s="14"/>
      <c r="Z37" s="73"/>
      <c r="AA37" s="74"/>
      <c r="AB37" s="13">
        <v>25</v>
      </c>
      <c r="AC37" s="14"/>
      <c r="AD37" s="14"/>
      <c r="AE37" s="14"/>
      <c r="AF37" s="166">
        <v>98.7</v>
      </c>
      <c r="AG37" s="166">
        <v>150.04640000000001</v>
      </c>
      <c r="AH37" s="166">
        <v>82</v>
      </c>
      <c r="AI37" s="146"/>
      <c r="AJ37" s="167"/>
      <c r="AK37" s="14"/>
      <c r="AL37" s="73"/>
      <c r="AM37" s="74"/>
      <c r="AN37" s="26">
        <v>25</v>
      </c>
      <c r="AO37" s="166"/>
      <c r="AP37" s="167"/>
      <c r="AQ37" s="14"/>
      <c r="AR37" s="146"/>
      <c r="AS37" s="166">
        <v>12.357100000000001</v>
      </c>
      <c r="AT37" s="166">
        <v>0</v>
      </c>
      <c r="AU37" s="146"/>
      <c r="AV37" s="167"/>
      <c r="AW37" s="14"/>
      <c r="AX37" s="73"/>
      <c r="AY37" s="74"/>
      <c r="AZ37" s="13">
        <v>25</v>
      </c>
      <c r="BA37" s="14"/>
      <c r="BB37" s="146"/>
      <c r="BC37" s="182"/>
      <c r="BD37" s="166">
        <v>53.434399999999997</v>
      </c>
      <c r="BE37" s="166">
        <v>65.599000000000004</v>
      </c>
      <c r="BF37" s="166">
        <v>38.951000000000001</v>
      </c>
      <c r="BG37" s="168"/>
      <c r="BH37" s="167"/>
      <c r="BI37" s="14"/>
      <c r="BJ37" s="73"/>
      <c r="BK37" s="74"/>
      <c r="BL37" s="26">
        <v>25</v>
      </c>
      <c r="BM37" s="146"/>
      <c r="BN37" s="146"/>
      <c r="BO37" s="146"/>
      <c r="BP37" s="166">
        <v>90.994399999999999</v>
      </c>
      <c r="BQ37" s="166">
        <v>68.512600000000006</v>
      </c>
      <c r="BR37" s="166">
        <v>192.26419999999999</v>
      </c>
      <c r="BS37" s="166">
        <v>263.30009999999999</v>
      </c>
      <c r="BT37" s="166">
        <v>110.5883</v>
      </c>
      <c r="BU37" s="166"/>
      <c r="BV37" s="166"/>
      <c r="BW37" s="166"/>
      <c r="BX37" s="146"/>
      <c r="BY37" s="74"/>
      <c r="BZ37" s="26">
        <v>25</v>
      </c>
      <c r="CA37" s="166"/>
      <c r="CB37" s="146"/>
      <c r="CC37" s="146"/>
      <c r="CD37" s="166">
        <v>73.099999999999994</v>
      </c>
      <c r="CE37" s="166">
        <v>25.2</v>
      </c>
      <c r="CF37" s="166">
        <v>177</v>
      </c>
      <c r="CG37" s="166">
        <v>235</v>
      </c>
      <c r="CH37" s="166">
        <v>96.9</v>
      </c>
      <c r="CI37" s="166"/>
      <c r="CJ37" s="166"/>
      <c r="CK37" s="166"/>
      <c r="CL37" s="166"/>
    </row>
    <row r="38" spans="1:90" ht="15.75">
      <c r="A38" s="15"/>
      <c r="B38" s="150">
        <v>26</v>
      </c>
      <c r="C38">
        <v>0</v>
      </c>
      <c r="D38">
        <v>0</v>
      </c>
      <c r="E38">
        <v>0</v>
      </c>
      <c r="F38">
        <v>0</v>
      </c>
      <c r="G38">
        <v>0</v>
      </c>
      <c r="H38">
        <v>250</v>
      </c>
      <c r="I38">
        <v>351</v>
      </c>
      <c r="J38">
        <v>147</v>
      </c>
      <c r="K38">
        <v>0</v>
      </c>
      <c r="L38" s="151"/>
      <c r="M38" s="151"/>
      <c r="N38" s="151"/>
      <c r="O38" s="74"/>
      <c r="P38" s="13">
        <v>26</v>
      </c>
      <c r="Q38" s="14"/>
      <c r="R38" s="14"/>
      <c r="S38" s="14"/>
      <c r="T38" s="166">
        <v>0</v>
      </c>
      <c r="U38" s="166">
        <v>6.4419000000000004</v>
      </c>
      <c r="V38" s="166">
        <v>0</v>
      </c>
      <c r="W38" s="168"/>
      <c r="X38" s="167"/>
      <c r="Y38" s="14"/>
      <c r="Z38" s="73"/>
      <c r="AA38" s="74"/>
      <c r="AB38" s="13">
        <v>26</v>
      </c>
      <c r="AC38" s="14"/>
      <c r="AD38" s="14"/>
      <c r="AE38" s="14"/>
      <c r="AF38" s="166">
        <v>148</v>
      </c>
      <c r="AG38" s="166">
        <v>133.46960000000001</v>
      </c>
      <c r="AH38" s="166">
        <v>120.2302</v>
      </c>
      <c r="AI38" s="146"/>
      <c r="AJ38" s="167"/>
      <c r="AK38" s="14"/>
      <c r="AL38" s="73"/>
      <c r="AM38" s="74"/>
      <c r="AN38" s="26">
        <v>26</v>
      </c>
      <c r="AO38" s="166"/>
      <c r="AP38" s="167"/>
      <c r="AQ38" s="14"/>
      <c r="AR38" s="146"/>
      <c r="AS38" s="166">
        <v>8.2658000000000005</v>
      </c>
      <c r="AT38" s="166">
        <v>0</v>
      </c>
      <c r="AU38" s="146"/>
      <c r="AV38" s="167"/>
      <c r="AW38" s="14"/>
      <c r="AX38" s="73"/>
      <c r="AY38" s="74"/>
      <c r="AZ38" s="13">
        <v>26</v>
      </c>
      <c r="BA38" s="14"/>
      <c r="BB38" s="146"/>
      <c r="BC38" s="182"/>
      <c r="BD38" s="166">
        <v>40.987499999999997</v>
      </c>
      <c r="BE38" s="166">
        <v>67.875</v>
      </c>
      <c r="BF38" s="166">
        <v>59.281199999999998</v>
      </c>
      <c r="BG38" s="168"/>
      <c r="BH38" s="167"/>
      <c r="BI38" s="14"/>
      <c r="BJ38" s="73"/>
      <c r="BK38" s="74"/>
      <c r="BL38" s="26">
        <v>26</v>
      </c>
      <c r="BM38" s="146"/>
      <c r="BN38" s="146"/>
      <c r="BO38" s="146"/>
      <c r="BP38" s="166">
        <v>92.678200000000004</v>
      </c>
      <c r="BQ38" s="166">
        <v>66.539100000000005</v>
      </c>
      <c r="BR38" s="166">
        <v>238.53700000000001</v>
      </c>
      <c r="BS38" s="166">
        <v>288.51889999999997</v>
      </c>
      <c r="BT38" s="166">
        <v>101.245</v>
      </c>
      <c r="BU38" s="166"/>
      <c r="BV38" s="166"/>
      <c r="BW38" s="166"/>
      <c r="BX38" s="146"/>
      <c r="BY38" s="74"/>
      <c r="BZ38" s="26">
        <v>26</v>
      </c>
      <c r="CA38" s="166"/>
      <c r="CB38" s="146"/>
      <c r="CC38" s="146"/>
      <c r="CD38" s="166">
        <v>77.900000000000006</v>
      </c>
      <c r="CE38" s="166">
        <v>37.799999999999997</v>
      </c>
      <c r="CF38" s="166">
        <v>222</v>
      </c>
      <c r="CG38" s="166">
        <v>267</v>
      </c>
      <c r="CH38" s="166">
        <v>80.400000000000006</v>
      </c>
      <c r="CI38" s="166"/>
      <c r="CJ38" s="166"/>
      <c r="CK38" s="166"/>
      <c r="CL38" s="166"/>
    </row>
    <row r="39" spans="1:90" ht="15.75">
      <c r="A39" s="15"/>
      <c r="B39" s="150">
        <v>27</v>
      </c>
      <c r="C39">
        <v>0</v>
      </c>
      <c r="D39">
        <v>0</v>
      </c>
      <c r="E39">
        <v>0</v>
      </c>
      <c r="F39">
        <v>0</v>
      </c>
      <c r="G39">
        <v>0</v>
      </c>
      <c r="H39">
        <v>250</v>
      </c>
      <c r="I39">
        <v>280</v>
      </c>
      <c r="J39">
        <v>173</v>
      </c>
      <c r="K39">
        <v>0</v>
      </c>
      <c r="L39" s="151"/>
      <c r="M39" s="151"/>
      <c r="N39" s="151"/>
      <c r="O39" s="74"/>
      <c r="P39" s="13">
        <v>27</v>
      </c>
      <c r="Q39" s="14"/>
      <c r="R39" s="14"/>
      <c r="S39" s="14"/>
      <c r="T39" s="166">
        <v>0</v>
      </c>
      <c r="U39" s="166">
        <v>0</v>
      </c>
      <c r="V39" s="166">
        <v>4.8996000000000004</v>
      </c>
      <c r="W39" s="168"/>
      <c r="X39" s="167"/>
      <c r="Y39" s="14"/>
      <c r="Z39" s="73"/>
      <c r="AA39" s="74"/>
      <c r="AB39" s="13">
        <v>27</v>
      </c>
      <c r="AC39" s="14"/>
      <c r="AD39" s="14"/>
      <c r="AE39" s="14"/>
      <c r="AF39" s="166">
        <v>147.76439999999999</v>
      </c>
      <c r="AG39" s="166">
        <v>111.79770000000001</v>
      </c>
      <c r="AH39" s="166">
        <v>120.05800000000001</v>
      </c>
      <c r="AI39" s="146"/>
      <c r="AJ39" s="167"/>
      <c r="AK39" s="14"/>
      <c r="AL39" s="73"/>
      <c r="AM39" s="74"/>
      <c r="AN39" s="26">
        <v>27</v>
      </c>
      <c r="AO39" s="166"/>
      <c r="AP39" s="167"/>
      <c r="AQ39" s="14"/>
      <c r="AR39" s="146"/>
      <c r="AS39" s="166">
        <v>6.7154999999999996</v>
      </c>
      <c r="AT39" s="166">
        <v>6.0499000000000001</v>
      </c>
      <c r="AU39" s="146"/>
      <c r="AV39" s="167"/>
      <c r="AW39" s="14"/>
      <c r="AX39" s="73"/>
      <c r="AY39" s="74"/>
      <c r="AZ39" s="13">
        <v>27</v>
      </c>
      <c r="BA39" s="14"/>
      <c r="BB39" s="146"/>
      <c r="BC39" s="182"/>
      <c r="BD39" s="166">
        <v>40.833300000000001</v>
      </c>
      <c r="BE39" s="166">
        <v>63.802100000000003</v>
      </c>
      <c r="BF39" s="166">
        <v>63</v>
      </c>
      <c r="BG39" s="168"/>
      <c r="BH39" s="167"/>
      <c r="BI39" s="14"/>
      <c r="BJ39" s="73"/>
      <c r="BK39" s="74"/>
      <c r="BL39" s="26">
        <v>27</v>
      </c>
      <c r="BM39" s="146"/>
      <c r="BN39" s="146"/>
      <c r="BO39" s="146"/>
      <c r="BP39" s="166">
        <v>87.741</v>
      </c>
      <c r="BQ39" s="166">
        <v>64.77</v>
      </c>
      <c r="BR39" s="166">
        <v>248.6062</v>
      </c>
      <c r="BS39" s="166">
        <v>309.82130000000001</v>
      </c>
      <c r="BT39" s="166">
        <v>132.2501</v>
      </c>
      <c r="BU39" s="166"/>
      <c r="BV39" s="166"/>
      <c r="BW39" s="166"/>
      <c r="BX39" s="146"/>
      <c r="BY39" s="74"/>
      <c r="BZ39" s="26">
        <v>27</v>
      </c>
      <c r="CA39" s="166"/>
      <c r="CB39" s="146"/>
      <c r="CC39" s="146"/>
      <c r="CD39" s="166">
        <v>77.5</v>
      </c>
      <c r="CE39" s="166">
        <v>35.4</v>
      </c>
      <c r="CF39" s="166">
        <v>232</v>
      </c>
      <c r="CG39" s="166">
        <v>298</v>
      </c>
      <c r="CH39" s="166">
        <v>113</v>
      </c>
      <c r="CI39" s="166"/>
      <c r="CJ39" s="166"/>
      <c r="CK39" s="166"/>
      <c r="CL39" s="166"/>
    </row>
    <row r="40" spans="1:90" ht="15.75">
      <c r="A40" s="15"/>
      <c r="B40" s="150">
        <v>28</v>
      </c>
      <c r="C40">
        <v>0</v>
      </c>
      <c r="D40">
        <v>0</v>
      </c>
      <c r="E40">
        <v>0</v>
      </c>
      <c r="F40">
        <v>0</v>
      </c>
      <c r="G40">
        <v>100</v>
      </c>
      <c r="H40">
        <v>323</v>
      </c>
      <c r="I40">
        <v>251</v>
      </c>
      <c r="J40">
        <v>152</v>
      </c>
      <c r="K40">
        <v>0</v>
      </c>
      <c r="L40" s="151"/>
      <c r="M40" s="151"/>
      <c r="N40" s="151"/>
      <c r="O40" s="74"/>
      <c r="P40" s="13">
        <v>28</v>
      </c>
      <c r="Q40" s="14"/>
      <c r="R40" s="14"/>
      <c r="S40" s="14"/>
      <c r="T40" s="166">
        <v>0</v>
      </c>
      <c r="U40" s="166">
        <v>0</v>
      </c>
      <c r="V40" s="166">
        <v>0</v>
      </c>
      <c r="W40" s="168"/>
      <c r="X40" s="167"/>
      <c r="Y40" s="14"/>
      <c r="Z40" s="73"/>
      <c r="AA40" s="74"/>
      <c r="AB40" s="13">
        <v>28</v>
      </c>
      <c r="AC40" s="14"/>
      <c r="AD40" s="14"/>
      <c r="AE40" s="14"/>
      <c r="AF40" s="166">
        <v>147.55099999999999</v>
      </c>
      <c r="AG40" s="166">
        <v>100.6485</v>
      </c>
      <c r="AH40" s="166">
        <v>119.8655</v>
      </c>
      <c r="AI40" s="146"/>
      <c r="AJ40" s="167"/>
      <c r="AK40" s="14"/>
      <c r="AL40" s="73"/>
      <c r="AM40" s="74"/>
      <c r="AN40" s="26">
        <v>28</v>
      </c>
      <c r="AO40" s="166"/>
      <c r="AP40" s="167"/>
      <c r="AQ40" s="14"/>
      <c r="AR40" s="146"/>
      <c r="AS40" s="166">
        <v>6.0247999999999999</v>
      </c>
      <c r="AT40" s="166">
        <v>10.5799</v>
      </c>
      <c r="AU40" s="146"/>
      <c r="AV40" s="167"/>
      <c r="AW40" s="14"/>
      <c r="AX40" s="73"/>
      <c r="AY40" s="74"/>
      <c r="AZ40" s="13">
        <v>28</v>
      </c>
      <c r="BA40" s="14"/>
      <c r="BB40" s="146"/>
      <c r="BC40" s="182"/>
      <c r="BD40" s="166">
        <v>48.657299999999999</v>
      </c>
      <c r="BE40" s="166">
        <v>58.411499999999997</v>
      </c>
      <c r="BF40" s="166">
        <v>63</v>
      </c>
      <c r="BG40" s="168"/>
      <c r="BH40" s="167"/>
      <c r="BI40" s="14"/>
      <c r="BJ40" s="73"/>
      <c r="BK40" s="74"/>
      <c r="BL40" s="26">
        <v>28</v>
      </c>
      <c r="BM40" s="146"/>
      <c r="BN40" s="146"/>
      <c r="BO40" s="146"/>
      <c r="BP40" s="166">
        <v>83.446700000000007</v>
      </c>
      <c r="BQ40" s="166">
        <v>62.927500000000002</v>
      </c>
      <c r="BR40" s="166">
        <v>247.50530000000001</v>
      </c>
      <c r="BS40" s="166">
        <v>261.60599999999999</v>
      </c>
      <c r="BT40" s="166">
        <v>144.0719</v>
      </c>
      <c r="BU40" s="166"/>
      <c r="BV40" s="166"/>
      <c r="BW40" s="166"/>
      <c r="BX40" s="146"/>
      <c r="BY40" s="74"/>
      <c r="BZ40" s="26">
        <v>28</v>
      </c>
      <c r="CA40" s="166"/>
      <c r="CB40" s="146"/>
      <c r="CC40" s="146"/>
      <c r="CD40" s="166">
        <v>72.2</v>
      </c>
      <c r="CE40" s="166">
        <v>33.4</v>
      </c>
      <c r="CF40" s="166">
        <v>230</v>
      </c>
      <c r="CG40" s="166">
        <v>248</v>
      </c>
      <c r="CH40" s="166">
        <v>124</v>
      </c>
      <c r="CI40" s="166"/>
      <c r="CJ40" s="166"/>
      <c r="CK40" s="166"/>
      <c r="CL40" s="166"/>
    </row>
    <row r="41" spans="1:90" ht="15.75">
      <c r="A41" s="15"/>
      <c r="B41" s="150">
        <v>29</v>
      </c>
      <c r="C41">
        <v>0</v>
      </c>
      <c r="E41">
        <v>0</v>
      </c>
      <c r="F41">
        <v>0</v>
      </c>
      <c r="G41">
        <v>100</v>
      </c>
      <c r="H41">
        <v>325</v>
      </c>
      <c r="I41">
        <v>250</v>
      </c>
      <c r="J41">
        <v>150</v>
      </c>
      <c r="K41">
        <v>0</v>
      </c>
      <c r="L41" s="151"/>
      <c r="M41" s="151"/>
      <c r="N41" s="151"/>
      <c r="O41" s="74"/>
      <c r="P41" s="13">
        <v>29</v>
      </c>
      <c r="Q41" s="14"/>
      <c r="R41" s="14"/>
      <c r="S41" s="14"/>
      <c r="T41" s="166">
        <v>0</v>
      </c>
      <c r="U41" s="166">
        <v>0</v>
      </c>
      <c r="V41" s="166">
        <v>0</v>
      </c>
      <c r="W41" s="168"/>
      <c r="X41" s="167"/>
      <c r="Y41" s="14"/>
      <c r="Z41" s="73"/>
      <c r="AA41" s="74"/>
      <c r="AB41" s="13">
        <v>29</v>
      </c>
      <c r="AC41" s="14"/>
      <c r="AD41" s="14"/>
      <c r="AE41" s="14"/>
      <c r="AF41" s="166">
        <v>165.32910000000001</v>
      </c>
      <c r="AG41" s="166">
        <v>100.5993</v>
      </c>
      <c r="AH41" s="166">
        <v>119.6686</v>
      </c>
      <c r="AI41" s="146"/>
      <c r="AJ41" s="167"/>
      <c r="AK41" s="14"/>
      <c r="AL41" s="73"/>
      <c r="AM41" s="74"/>
      <c r="AN41" s="26">
        <v>29</v>
      </c>
      <c r="AO41" s="166"/>
      <c r="AP41" s="167"/>
      <c r="AQ41" s="14"/>
      <c r="AR41" s="146"/>
      <c r="AS41" s="166">
        <v>5.7020999999999997</v>
      </c>
      <c r="AT41" s="166">
        <v>11.2479</v>
      </c>
      <c r="AU41" s="146"/>
      <c r="AV41" s="167"/>
      <c r="AW41" s="14"/>
      <c r="AX41" s="73"/>
      <c r="AY41" s="74"/>
      <c r="AZ41" s="13">
        <v>29</v>
      </c>
      <c r="BA41" s="14"/>
      <c r="BB41" s="146"/>
      <c r="BC41" s="182"/>
      <c r="BD41" s="166">
        <v>54.359400000000001</v>
      </c>
      <c r="BE41" s="166">
        <v>53.781199999999998</v>
      </c>
      <c r="BF41" s="166">
        <v>62.338500000000003</v>
      </c>
      <c r="BG41" s="168"/>
      <c r="BH41" s="167"/>
      <c r="BI41" s="14"/>
      <c r="BJ41" s="73"/>
      <c r="BK41" s="74"/>
      <c r="BL41" s="26">
        <v>29</v>
      </c>
      <c r="BM41" s="146"/>
      <c r="BN41" s="146"/>
      <c r="BO41" s="146"/>
      <c r="BP41" s="166">
        <v>81.189599999999999</v>
      </c>
      <c r="BQ41" s="166">
        <v>84.663700000000006</v>
      </c>
      <c r="BR41" s="166">
        <v>274.23829999999998</v>
      </c>
      <c r="BS41" s="166">
        <v>238.08420000000001</v>
      </c>
      <c r="BT41" s="166">
        <v>157.91800000000001</v>
      </c>
      <c r="BU41" s="166"/>
      <c r="BV41" s="166"/>
      <c r="BW41" s="166"/>
      <c r="BX41" s="146"/>
      <c r="BY41" s="74"/>
      <c r="BZ41" s="26">
        <v>29</v>
      </c>
      <c r="CA41" s="166"/>
      <c r="CB41" s="146"/>
      <c r="CC41" s="146"/>
      <c r="CD41" s="166">
        <v>67.099999999999994</v>
      </c>
      <c r="CE41" s="166">
        <v>68.7</v>
      </c>
      <c r="CF41" s="166">
        <v>256</v>
      </c>
      <c r="CG41" s="166">
        <v>221</v>
      </c>
      <c r="CH41" s="166">
        <v>142</v>
      </c>
      <c r="CI41" s="166"/>
      <c r="CJ41" s="166"/>
      <c r="CK41" s="166"/>
      <c r="CL41" s="166"/>
    </row>
    <row r="42" spans="1:90" ht="15.75">
      <c r="A42" s="15"/>
      <c r="B42" s="150">
        <v>30</v>
      </c>
      <c r="C42">
        <v>0</v>
      </c>
      <c r="E42">
        <v>0</v>
      </c>
      <c r="F42">
        <v>0</v>
      </c>
      <c r="G42">
        <v>52</v>
      </c>
      <c r="H42">
        <v>325</v>
      </c>
      <c r="I42">
        <v>250</v>
      </c>
      <c r="J42">
        <v>130</v>
      </c>
      <c r="K42">
        <v>0</v>
      </c>
      <c r="L42" s="151"/>
      <c r="M42" s="151"/>
      <c r="N42" s="151"/>
      <c r="O42" s="74"/>
      <c r="P42" s="13">
        <v>30</v>
      </c>
      <c r="Q42" s="14"/>
      <c r="R42" s="14"/>
      <c r="S42" s="14"/>
      <c r="T42" s="166">
        <v>0</v>
      </c>
      <c r="U42" s="166">
        <v>0</v>
      </c>
      <c r="V42" s="166">
        <v>0</v>
      </c>
      <c r="W42" s="168"/>
      <c r="X42" s="167"/>
      <c r="Y42" s="14"/>
      <c r="Z42" s="73"/>
      <c r="AA42" s="74"/>
      <c r="AB42" s="13">
        <v>30</v>
      </c>
      <c r="AC42" s="14"/>
      <c r="AD42" s="14"/>
      <c r="AE42" s="14"/>
      <c r="AF42" s="166">
        <v>173.82419999999999</v>
      </c>
      <c r="AG42" s="166">
        <v>119.42270000000001</v>
      </c>
      <c r="AH42" s="166">
        <v>78.611500000000007</v>
      </c>
      <c r="AI42" s="146"/>
      <c r="AJ42" s="167"/>
      <c r="AK42" s="14"/>
      <c r="AL42" s="73"/>
      <c r="AM42" s="74"/>
      <c r="AN42" s="26">
        <v>30</v>
      </c>
      <c r="AO42" s="166"/>
      <c r="AP42" s="167"/>
      <c r="AQ42" s="14"/>
      <c r="AR42" s="146"/>
      <c r="AS42" s="166">
        <v>7.5800999999999998</v>
      </c>
      <c r="AT42" s="166">
        <v>11.2934</v>
      </c>
      <c r="AU42" s="146"/>
      <c r="AV42" s="167"/>
      <c r="AW42" s="14"/>
      <c r="AX42" s="73"/>
      <c r="AY42" s="74"/>
      <c r="AZ42" s="13">
        <v>30</v>
      </c>
      <c r="BA42" s="14"/>
      <c r="BB42" s="146"/>
      <c r="BC42" s="166">
        <v>11.2</v>
      </c>
      <c r="BD42" s="166">
        <v>62.739600000000003</v>
      </c>
      <c r="BE42" s="166">
        <v>51.114600000000003</v>
      </c>
      <c r="BF42" s="166">
        <v>29.962499999999999</v>
      </c>
      <c r="BG42" s="168"/>
      <c r="BH42" s="167"/>
      <c r="BI42" s="14"/>
      <c r="BJ42" s="73"/>
      <c r="BK42" s="74"/>
      <c r="BL42" s="26">
        <v>30</v>
      </c>
      <c r="BM42" s="146"/>
      <c r="BN42" s="146"/>
      <c r="BO42" s="166"/>
      <c r="BP42" s="166">
        <v>78.915000000000006</v>
      </c>
      <c r="BQ42" s="166">
        <v>151.92449999999999</v>
      </c>
      <c r="BR42" s="166">
        <v>285.70679999999999</v>
      </c>
      <c r="BS42" s="166">
        <v>272.99799999999999</v>
      </c>
      <c r="BT42" s="166">
        <v>182.96559999999999</v>
      </c>
      <c r="BU42" s="166"/>
      <c r="BV42" s="166"/>
      <c r="BW42" s="166"/>
      <c r="BX42" s="146"/>
      <c r="BY42" s="74"/>
      <c r="BZ42" s="26">
        <v>30</v>
      </c>
      <c r="CA42" s="146"/>
      <c r="CB42" s="146"/>
      <c r="CC42" s="146"/>
      <c r="CD42" s="166">
        <v>65.7</v>
      </c>
      <c r="CE42" s="166">
        <v>102</v>
      </c>
      <c r="CF42" s="166">
        <v>266</v>
      </c>
      <c r="CG42" s="166">
        <v>254</v>
      </c>
      <c r="CH42" s="166">
        <v>161</v>
      </c>
      <c r="CI42" s="166"/>
      <c r="CJ42" s="166"/>
      <c r="CK42" s="166"/>
      <c r="CL42" s="166"/>
    </row>
    <row r="43" spans="1:90" ht="15.75">
      <c r="A43" s="15"/>
      <c r="B43" s="150">
        <v>31</v>
      </c>
      <c r="C43">
        <v>0</v>
      </c>
      <c r="E43">
        <v>0</v>
      </c>
      <c r="G43">
        <v>26</v>
      </c>
      <c r="I43">
        <v>250</v>
      </c>
      <c r="J43">
        <v>101</v>
      </c>
      <c r="L43" s="151"/>
      <c r="M43" s="151"/>
      <c r="N43" s="151"/>
      <c r="O43" s="74"/>
      <c r="P43" s="13">
        <v>31</v>
      </c>
      <c r="Q43" s="73"/>
      <c r="R43" s="75" t="s">
        <v>155</v>
      </c>
      <c r="S43" s="14"/>
      <c r="T43" s="146"/>
      <c r="U43" s="166">
        <v>5.4025999999999996</v>
      </c>
      <c r="V43" s="166"/>
      <c r="W43" s="169"/>
      <c r="X43" s="170"/>
      <c r="Y43" s="76" t="s">
        <v>155</v>
      </c>
      <c r="Z43" s="13"/>
      <c r="AA43" s="74"/>
      <c r="AB43" s="13">
        <v>31</v>
      </c>
      <c r="AC43" s="73"/>
      <c r="AD43" s="75" t="s">
        <v>155</v>
      </c>
      <c r="AE43" s="14"/>
      <c r="AF43" s="146"/>
      <c r="AG43" s="166">
        <v>99.064099999999996</v>
      </c>
      <c r="AH43" s="166">
        <v>13</v>
      </c>
      <c r="AI43" s="146"/>
      <c r="AJ43" s="170"/>
      <c r="AK43" s="76" t="s">
        <v>155</v>
      </c>
      <c r="AL43" s="13"/>
      <c r="AM43" s="74"/>
      <c r="AN43" s="26">
        <v>31</v>
      </c>
      <c r="AO43" s="168"/>
      <c r="AP43" s="178" t="s">
        <v>155</v>
      </c>
      <c r="AQ43" s="14"/>
      <c r="AR43" s="146"/>
      <c r="AS43" s="166">
        <v>10.9147</v>
      </c>
      <c r="AT43" s="166">
        <v>10.264900000000001</v>
      </c>
      <c r="AU43" s="146"/>
      <c r="AV43" s="170"/>
      <c r="AW43" s="76" t="s">
        <v>155</v>
      </c>
      <c r="AX43" s="13"/>
      <c r="AY43" s="74"/>
      <c r="AZ43" s="13">
        <v>31</v>
      </c>
      <c r="BA43" s="14"/>
      <c r="BB43" s="146"/>
      <c r="BC43" s="166">
        <v>24.078099999999999</v>
      </c>
      <c r="BD43" s="146"/>
      <c r="BE43" s="166">
        <v>51.427100000000003</v>
      </c>
      <c r="BF43" s="166">
        <v>0</v>
      </c>
      <c r="BG43" s="169"/>
      <c r="BH43" s="170"/>
      <c r="BI43" s="76" t="s">
        <v>155</v>
      </c>
      <c r="BJ43" s="13"/>
      <c r="BK43" s="74"/>
      <c r="BL43" s="26">
        <v>31</v>
      </c>
      <c r="BM43" s="146"/>
      <c r="BN43" s="146"/>
      <c r="BO43" s="166"/>
      <c r="BP43" s="146"/>
      <c r="BQ43" s="166">
        <v>124.2529</v>
      </c>
      <c r="BR43" s="146"/>
      <c r="BS43" s="166">
        <v>294.1026</v>
      </c>
      <c r="BT43" s="166">
        <v>203.86510000000001</v>
      </c>
      <c r="BU43" s="166"/>
      <c r="BV43" s="166"/>
      <c r="BW43" s="146"/>
      <c r="BX43" s="146"/>
      <c r="BY43" s="74"/>
      <c r="BZ43" s="26">
        <v>31</v>
      </c>
      <c r="CA43" s="146"/>
      <c r="CB43" s="146"/>
      <c r="CC43" s="166"/>
      <c r="CD43" s="146"/>
      <c r="CE43" s="166">
        <v>90.2</v>
      </c>
      <c r="CF43" s="166"/>
      <c r="CG43" s="166">
        <v>287</v>
      </c>
      <c r="CH43" s="166">
        <v>181</v>
      </c>
      <c r="CI43" s="146"/>
      <c r="CJ43" s="166"/>
      <c r="CK43" s="146"/>
      <c r="CL43" s="166"/>
    </row>
    <row r="44" spans="1:90" ht="15.75">
      <c r="A44" s="15" t="s">
        <v>16</v>
      </c>
      <c r="B44" s="16"/>
      <c r="C44" s="14">
        <f>SUM(C13:C43)</f>
        <v>0</v>
      </c>
      <c r="D44" s="14">
        <f t="shared" ref="D44:N44" si="0">SUM(D13:D43)</f>
        <v>0</v>
      </c>
      <c r="E44" s="14">
        <f t="shared" si="0"/>
        <v>0</v>
      </c>
      <c r="F44" s="14">
        <f t="shared" si="0"/>
        <v>0</v>
      </c>
      <c r="G44" s="14">
        <f t="shared" si="0"/>
        <v>278</v>
      </c>
      <c r="H44" s="14">
        <f t="shared" si="0"/>
        <v>5474</v>
      </c>
      <c r="I44" s="14">
        <f t="shared" si="0"/>
        <v>8029</v>
      </c>
      <c r="J44" s="14">
        <f>SUM(J13:J43)</f>
        <v>4578</v>
      </c>
      <c r="K44" s="14">
        <f t="shared" si="0"/>
        <v>258</v>
      </c>
      <c r="L44" s="93">
        <f t="shared" si="0"/>
        <v>0</v>
      </c>
      <c r="M44" s="93">
        <f t="shared" si="0"/>
        <v>0</v>
      </c>
      <c r="N44" s="93">
        <f t="shared" si="0"/>
        <v>0</v>
      </c>
      <c r="O44" s="74" t="s">
        <v>16</v>
      </c>
      <c r="P44" s="74"/>
      <c r="Q44" s="171">
        <f t="shared" ref="Q44:Z44" si="1">SUM(Q13:Q43)</f>
        <v>0</v>
      </c>
      <c r="R44" s="171">
        <f t="shared" si="1"/>
        <v>0</v>
      </c>
      <c r="S44" s="171">
        <f t="shared" si="1"/>
        <v>0</v>
      </c>
      <c r="T44" s="171">
        <f t="shared" si="1"/>
        <v>33.620599999999996</v>
      </c>
      <c r="U44" s="171">
        <f t="shared" si="1"/>
        <v>256.09769999999997</v>
      </c>
      <c r="V44" s="171">
        <f t="shared" si="1"/>
        <v>119.8638</v>
      </c>
      <c r="W44" s="171">
        <f t="shared" si="1"/>
        <v>0</v>
      </c>
      <c r="X44" s="171">
        <f t="shared" si="1"/>
        <v>0</v>
      </c>
      <c r="Y44" s="171">
        <f t="shared" si="1"/>
        <v>0</v>
      </c>
      <c r="Z44" s="171">
        <f t="shared" si="1"/>
        <v>0</v>
      </c>
      <c r="AA44" s="74" t="s">
        <v>16</v>
      </c>
      <c r="AB44" s="74"/>
      <c r="AC44" s="171">
        <f t="shared" ref="AC44:AL44" si="2">SUM(AC13:AC43)</f>
        <v>0</v>
      </c>
      <c r="AD44" s="171">
        <f t="shared" si="2"/>
        <v>0</v>
      </c>
      <c r="AE44" s="171">
        <f t="shared" si="2"/>
        <v>0</v>
      </c>
      <c r="AF44" s="171">
        <f t="shared" si="2"/>
        <v>1040.3387</v>
      </c>
      <c r="AG44" s="171">
        <f t="shared" si="2"/>
        <v>4641.8470000000007</v>
      </c>
      <c r="AH44" s="171">
        <f t="shared" si="2"/>
        <v>2273.5513000000001</v>
      </c>
      <c r="AI44" s="171">
        <f t="shared" si="2"/>
        <v>0</v>
      </c>
      <c r="AJ44" s="171">
        <f t="shared" si="2"/>
        <v>0</v>
      </c>
      <c r="AK44" s="171">
        <f t="shared" si="2"/>
        <v>0</v>
      </c>
      <c r="AL44" s="171">
        <f t="shared" si="2"/>
        <v>0</v>
      </c>
      <c r="AM44" s="74" t="s">
        <v>16</v>
      </c>
      <c r="AN44" s="74"/>
      <c r="AO44" s="171">
        <f t="shared" ref="AO44:AX44" si="3">SUM(AO13:AO43)</f>
        <v>0</v>
      </c>
      <c r="AP44" s="171">
        <f t="shared" si="3"/>
        <v>0</v>
      </c>
      <c r="AQ44" s="171">
        <f t="shared" si="3"/>
        <v>0</v>
      </c>
      <c r="AR44" s="171">
        <f t="shared" si="3"/>
        <v>0</v>
      </c>
      <c r="AS44" s="171">
        <f t="shared" si="3"/>
        <v>235.78809999999999</v>
      </c>
      <c r="AT44" s="171">
        <f t="shared" si="3"/>
        <v>93.540500000000009</v>
      </c>
      <c r="AU44" s="171">
        <f t="shared" si="3"/>
        <v>3.0124</v>
      </c>
      <c r="AV44" s="171">
        <f t="shared" si="3"/>
        <v>0</v>
      </c>
      <c r="AW44" s="171">
        <f t="shared" si="3"/>
        <v>0</v>
      </c>
      <c r="AX44" s="171">
        <f t="shared" si="3"/>
        <v>0</v>
      </c>
      <c r="AY44" s="74" t="s">
        <v>16</v>
      </c>
      <c r="AZ44" s="74"/>
      <c r="BA44" s="171">
        <f t="shared" ref="BA44:BJ44" si="4">SUM(BA13:BA43)</f>
        <v>0</v>
      </c>
      <c r="BB44" s="171">
        <f t="shared" si="4"/>
        <v>0</v>
      </c>
      <c r="BC44" s="171">
        <f t="shared" si="4"/>
        <v>35.278099999999995</v>
      </c>
      <c r="BD44" s="171">
        <f t="shared" si="4"/>
        <v>1080.0847000000001</v>
      </c>
      <c r="BE44" s="171">
        <f t="shared" si="4"/>
        <v>1804.8136999999999</v>
      </c>
      <c r="BF44" s="171">
        <f t="shared" si="4"/>
        <v>1173.9926</v>
      </c>
      <c r="BG44" s="171">
        <f t="shared" si="4"/>
        <v>0</v>
      </c>
      <c r="BH44" s="171">
        <f t="shared" si="4"/>
        <v>0</v>
      </c>
      <c r="BI44" s="171">
        <f t="shared" si="4"/>
        <v>0</v>
      </c>
      <c r="BJ44" s="171">
        <f t="shared" si="4"/>
        <v>0</v>
      </c>
      <c r="BK44" s="74" t="s">
        <v>16</v>
      </c>
      <c r="BL44" s="74"/>
      <c r="BM44" s="171">
        <f t="shared" ref="BM44:BN44" si="5">SUM(BM13:BM43)</f>
        <v>0</v>
      </c>
      <c r="BN44" s="171">
        <f t="shared" si="5"/>
        <v>0</v>
      </c>
      <c r="BO44" s="171">
        <f>SUM(BO13:BO43)</f>
        <v>0</v>
      </c>
      <c r="BP44" s="171">
        <f t="shared" ref="BP44:BX44" si="6">SUM(BP13:BP43)</f>
        <v>2068.0376000000001</v>
      </c>
      <c r="BQ44" s="171">
        <f t="shared" si="6"/>
        <v>2507.5486999999998</v>
      </c>
      <c r="BR44" s="171">
        <f t="shared" si="6"/>
        <v>5079.5206999999991</v>
      </c>
      <c r="BS44" s="171">
        <f t="shared" si="6"/>
        <v>7051.139900000001</v>
      </c>
      <c r="BT44" s="171">
        <f t="shared" si="6"/>
        <v>5921.8524000000007</v>
      </c>
      <c r="BU44" s="171">
        <f t="shared" si="6"/>
        <v>917.99199999999996</v>
      </c>
      <c r="BV44" s="171">
        <f t="shared" si="6"/>
        <v>0</v>
      </c>
      <c r="BW44" s="171">
        <f t="shared" si="6"/>
        <v>0</v>
      </c>
      <c r="BX44" s="171">
        <f t="shared" si="6"/>
        <v>0</v>
      </c>
      <c r="BY44" s="74" t="s">
        <v>16</v>
      </c>
      <c r="BZ44" s="74"/>
      <c r="CA44" s="171">
        <f t="shared" ref="CA44:CL44" si="7">SUM(CA13:CA43)</f>
        <v>0</v>
      </c>
      <c r="CB44" s="171">
        <f t="shared" si="7"/>
        <v>0</v>
      </c>
      <c r="CC44" s="171">
        <f t="shared" si="7"/>
        <v>0</v>
      </c>
      <c r="CD44" s="171">
        <f t="shared" si="7"/>
        <v>1495.1000000000001</v>
      </c>
      <c r="CE44" s="171">
        <f t="shared" si="7"/>
        <v>1814.0200000000004</v>
      </c>
      <c r="CF44" s="171">
        <f t="shared" si="7"/>
        <v>4315.6000000000004</v>
      </c>
      <c r="CG44" s="171">
        <f t="shared" si="7"/>
        <v>6344</v>
      </c>
      <c r="CH44" s="171">
        <f t="shared" si="7"/>
        <v>5350.2999999999993</v>
      </c>
      <c r="CI44" s="171">
        <f t="shared" si="7"/>
        <v>1129.6699999999998</v>
      </c>
      <c r="CJ44" s="171">
        <f t="shared" si="7"/>
        <v>0</v>
      </c>
      <c r="CK44" s="171">
        <f t="shared" si="7"/>
        <v>0</v>
      </c>
      <c r="CL44" s="171">
        <f t="shared" si="7"/>
        <v>0</v>
      </c>
    </row>
    <row r="45" spans="1:90" ht="15.75">
      <c r="A45" s="15" t="s">
        <v>17</v>
      </c>
      <c r="B45" s="16"/>
      <c r="C45" s="19">
        <f>C44*$O$9</f>
        <v>0</v>
      </c>
      <c r="D45" s="19">
        <f t="shared" ref="D45:N45" si="8">D44*$O$9</f>
        <v>0</v>
      </c>
      <c r="E45" s="19">
        <f t="shared" si="8"/>
        <v>0</v>
      </c>
      <c r="F45" s="19">
        <f t="shared" si="8"/>
        <v>0</v>
      </c>
      <c r="G45" s="19">
        <f t="shared" si="8"/>
        <v>551.40495867768595</v>
      </c>
      <c r="H45" s="19">
        <f t="shared" si="8"/>
        <v>10857.520661157025</v>
      </c>
      <c r="I45" s="19">
        <f>I44*$O$9</f>
        <v>15925.289256198348</v>
      </c>
      <c r="J45" s="19">
        <f>J44*$O$9</f>
        <v>9080.3305785123976</v>
      </c>
      <c r="K45" s="19">
        <f t="shared" si="8"/>
        <v>511.73553719008265</v>
      </c>
      <c r="L45" s="19">
        <f t="shared" si="8"/>
        <v>0</v>
      </c>
      <c r="M45" s="19">
        <f t="shared" si="8"/>
        <v>0</v>
      </c>
      <c r="N45" s="19">
        <f t="shared" si="8"/>
        <v>0</v>
      </c>
      <c r="O45" s="74" t="s">
        <v>17</v>
      </c>
      <c r="P45" s="74"/>
      <c r="Q45" s="172">
        <f t="shared" ref="Q45:Z45" si="9">Q44*1.9835</f>
        <v>0</v>
      </c>
      <c r="R45" s="172">
        <f t="shared" si="9"/>
        <v>0</v>
      </c>
      <c r="S45" s="172">
        <f t="shared" si="9"/>
        <v>0</v>
      </c>
      <c r="T45" s="172">
        <f t="shared" si="9"/>
        <v>66.686460099999991</v>
      </c>
      <c r="U45" s="172">
        <f t="shared" si="9"/>
        <v>507.96978794999995</v>
      </c>
      <c r="V45" s="172">
        <f t="shared" si="9"/>
        <v>237.7498473</v>
      </c>
      <c r="W45" s="172">
        <f t="shared" si="9"/>
        <v>0</v>
      </c>
      <c r="X45" s="172">
        <f t="shared" si="9"/>
        <v>0</v>
      </c>
      <c r="Y45" s="172">
        <f t="shared" si="9"/>
        <v>0</v>
      </c>
      <c r="Z45" s="172">
        <f t="shared" si="9"/>
        <v>0</v>
      </c>
      <c r="AA45" s="74" t="s">
        <v>17</v>
      </c>
      <c r="AB45" s="74"/>
      <c r="AC45" s="172">
        <f t="shared" ref="AC45:AL45" si="10">AC44*1.9835</f>
        <v>0</v>
      </c>
      <c r="AD45" s="172">
        <f t="shared" si="10"/>
        <v>0</v>
      </c>
      <c r="AE45" s="172">
        <f t="shared" si="10"/>
        <v>0</v>
      </c>
      <c r="AF45" s="172">
        <f t="shared" si="10"/>
        <v>2063.5118114500001</v>
      </c>
      <c r="AG45" s="172">
        <f t="shared" si="10"/>
        <v>9207.1035245000021</v>
      </c>
      <c r="AH45" s="172">
        <f t="shared" si="10"/>
        <v>4509.5890035500006</v>
      </c>
      <c r="AI45" s="172">
        <f t="shared" si="10"/>
        <v>0</v>
      </c>
      <c r="AJ45" s="172">
        <f t="shared" si="10"/>
        <v>0</v>
      </c>
      <c r="AK45" s="172">
        <f t="shared" si="10"/>
        <v>0</v>
      </c>
      <c r="AL45" s="172">
        <f t="shared" si="10"/>
        <v>0</v>
      </c>
      <c r="AM45" s="74" t="s">
        <v>17</v>
      </c>
      <c r="AN45" s="74"/>
      <c r="AO45" s="172">
        <f t="shared" ref="AO45:AX45" si="11">AO44*1.9835</f>
        <v>0</v>
      </c>
      <c r="AP45" s="172">
        <f t="shared" si="11"/>
        <v>0</v>
      </c>
      <c r="AQ45" s="172">
        <f t="shared" si="11"/>
        <v>0</v>
      </c>
      <c r="AR45" s="172">
        <f t="shared" si="11"/>
        <v>0</v>
      </c>
      <c r="AS45" s="172">
        <f t="shared" si="11"/>
        <v>467.68569635</v>
      </c>
      <c r="AT45" s="172">
        <f t="shared" si="11"/>
        <v>185.53758175000002</v>
      </c>
      <c r="AU45" s="172">
        <f t="shared" si="11"/>
        <v>5.9750953999999998</v>
      </c>
      <c r="AV45" s="172">
        <f t="shared" si="11"/>
        <v>0</v>
      </c>
      <c r="AW45" s="172">
        <f t="shared" si="11"/>
        <v>0</v>
      </c>
      <c r="AX45" s="172">
        <f t="shared" si="11"/>
        <v>0</v>
      </c>
      <c r="AY45" s="74" t="s">
        <v>17</v>
      </c>
      <c r="AZ45" s="74"/>
      <c r="BA45" s="172">
        <f t="shared" ref="BA45:BJ45" si="12">BA44*1.9835</f>
        <v>0</v>
      </c>
      <c r="BB45" s="172">
        <f t="shared" si="12"/>
        <v>0</v>
      </c>
      <c r="BC45" s="172">
        <f t="shared" si="12"/>
        <v>69.974111349999987</v>
      </c>
      <c r="BD45" s="172">
        <f t="shared" si="12"/>
        <v>2142.3480024500004</v>
      </c>
      <c r="BE45" s="172">
        <f t="shared" si="12"/>
        <v>3579.8479739499999</v>
      </c>
      <c r="BF45" s="172">
        <f t="shared" si="12"/>
        <v>2328.6143221000002</v>
      </c>
      <c r="BG45" s="172">
        <f t="shared" si="12"/>
        <v>0</v>
      </c>
      <c r="BH45" s="172">
        <f t="shared" si="12"/>
        <v>0</v>
      </c>
      <c r="BI45" s="172">
        <f t="shared" si="12"/>
        <v>0</v>
      </c>
      <c r="BJ45" s="172">
        <f t="shared" si="12"/>
        <v>0</v>
      </c>
      <c r="BK45" s="74" t="s">
        <v>17</v>
      </c>
      <c r="BL45" s="74"/>
      <c r="BM45" s="172">
        <f t="shared" ref="BM45:BX45" si="13">BM44*1.9835</f>
        <v>0</v>
      </c>
      <c r="BN45" s="172">
        <f t="shared" si="13"/>
        <v>0</v>
      </c>
      <c r="BO45" s="172">
        <f t="shared" si="13"/>
        <v>0</v>
      </c>
      <c r="BP45" s="172">
        <f t="shared" si="13"/>
        <v>4101.9525796000007</v>
      </c>
      <c r="BQ45" s="172">
        <f t="shared" si="13"/>
        <v>4973.7228464499995</v>
      </c>
      <c r="BR45" s="172">
        <f t="shared" si="13"/>
        <v>10075.229308449998</v>
      </c>
      <c r="BS45" s="172">
        <f t="shared" si="13"/>
        <v>13985.935991650002</v>
      </c>
      <c r="BT45" s="172">
        <f t="shared" si="13"/>
        <v>11745.994235400001</v>
      </c>
      <c r="BU45" s="172">
        <f t="shared" si="13"/>
        <v>1820.8371319999999</v>
      </c>
      <c r="BV45" s="172">
        <f t="shared" si="13"/>
        <v>0</v>
      </c>
      <c r="BW45" s="172">
        <f t="shared" si="13"/>
        <v>0</v>
      </c>
      <c r="BX45" s="172">
        <f t="shared" si="13"/>
        <v>0</v>
      </c>
      <c r="BY45" s="74" t="s">
        <v>17</v>
      </c>
      <c r="BZ45" s="74"/>
      <c r="CA45" s="172">
        <f t="shared" ref="CA45:CL45" si="14">CA44*1.9835</f>
        <v>0</v>
      </c>
      <c r="CB45" s="172">
        <f t="shared" si="14"/>
        <v>0</v>
      </c>
      <c r="CC45" s="172">
        <f t="shared" si="14"/>
        <v>0</v>
      </c>
      <c r="CD45" s="172">
        <f t="shared" si="14"/>
        <v>2965.5308500000006</v>
      </c>
      <c r="CE45" s="172">
        <f t="shared" si="14"/>
        <v>3598.108670000001</v>
      </c>
      <c r="CF45" s="172">
        <f t="shared" si="14"/>
        <v>8559.9926000000014</v>
      </c>
      <c r="CG45" s="172">
        <f t="shared" si="14"/>
        <v>12583.324000000001</v>
      </c>
      <c r="CH45" s="172">
        <f t="shared" si="14"/>
        <v>10612.320049999998</v>
      </c>
      <c r="CI45" s="172">
        <f t="shared" si="14"/>
        <v>2240.7004449999999</v>
      </c>
      <c r="CJ45" s="172">
        <f t="shared" si="14"/>
        <v>0</v>
      </c>
      <c r="CK45" s="172">
        <f t="shared" si="14"/>
        <v>0</v>
      </c>
      <c r="CL45" s="172">
        <f t="shared" si="14"/>
        <v>0</v>
      </c>
    </row>
    <row r="46" spans="1:90" ht="15.75">
      <c r="A46" s="15"/>
      <c r="B46" s="16"/>
      <c r="C46" s="17"/>
      <c r="D46" s="17"/>
      <c r="E46" s="17"/>
      <c r="F46" s="19">
        <f>SUM(C45:N45)</f>
        <v>36926.280991735541</v>
      </c>
      <c r="G46" s="17" t="s">
        <v>21</v>
      </c>
      <c r="H46" s="17"/>
      <c r="I46" s="17"/>
      <c r="J46" s="17"/>
      <c r="K46" s="20"/>
      <c r="L46" s="21" t="s">
        <v>30</v>
      </c>
      <c r="M46" s="20">
        <f>COUNTIF(C13:N43,"&gt;0")</f>
        <v>99</v>
      </c>
      <c r="N46" s="18" t="s">
        <v>19</v>
      </c>
      <c r="O46" s="74"/>
      <c r="P46" s="74"/>
      <c r="Q46" s="171"/>
      <c r="R46" s="171"/>
      <c r="S46" s="171"/>
      <c r="T46" s="171"/>
      <c r="U46" s="171"/>
      <c r="V46" s="171"/>
      <c r="W46" s="171" t="s">
        <v>18</v>
      </c>
      <c r="X46" s="171"/>
      <c r="Y46" s="173">
        <v>28</v>
      </c>
      <c r="Z46" s="171" t="s">
        <v>19</v>
      </c>
      <c r="AA46" s="74"/>
      <c r="AB46" s="74"/>
      <c r="AC46" s="171"/>
      <c r="AD46" s="171"/>
      <c r="AE46" s="171"/>
      <c r="AF46" s="171"/>
      <c r="AG46" s="171"/>
      <c r="AH46" s="171"/>
      <c r="AI46" s="171" t="s">
        <v>18</v>
      </c>
      <c r="AJ46" s="171"/>
      <c r="AK46" s="173">
        <v>61</v>
      </c>
      <c r="AL46" s="171" t="s">
        <v>19</v>
      </c>
      <c r="AM46" s="74"/>
      <c r="AN46" s="74"/>
      <c r="AO46" s="171"/>
      <c r="AP46" s="171"/>
      <c r="AQ46" s="171"/>
      <c r="AR46" s="171"/>
      <c r="AS46" s="171"/>
      <c r="AT46" s="171"/>
      <c r="AU46" s="171" t="s">
        <v>18</v>
      </c>
      <c r="AV46" s="171"/>
      <c r="AW46" s="173">
        <v>38</v>
      </c>
      <c r="AX46" s="171" t="s">
        <v>19</v>
      </c>
      <c r="AY46" s="74"/>
      <c r="AZ46" s="74"/>
      <c r="BA46" s="171"/>
      <c r="BB46" s="171"/>
      <c r="BC46" s="171"/>
      <c r="BD46" s="171"/>
      <c r="BE46" s="171"/>
      <c r="BF46" s="171"/>
      <c r="BG46" s="171" t="s">
        <v>18</v>
      </c>
      <c r="BH46" s="171"/>
      <c r="BI46" s="184">
        <v>84</v>
      </c>
      <c r="BJ46" s="171" t="s">
        <v>19</v>
      </c>
      <c r="BK46" s="74"/>
      <c r="BL46" s="74"/>
      <c r="BO46" s="171"/>
      <c r="BP46" s="171"/>
      <c r="BQ46" s="171"/>
      <c r="BR46" s="171"/>
      <c r="BS46" s="171"/>
      <c r="BT46" s="171"/>
      <c r="BU46" s="171" t="s">
        <v>18</v>
      </c>
      <c r="BV46" s="171"/>
      <c r="BW46" s="173">
        <v>153</v>
      </c>
      <c r="BX46" s="171" t="s">
        <v>19</v>
      </c>
      <c r="BY46" s="74"/>
      <c r="BZ46" s="74"/>
      <c r="CA46" s="74"/>
      <c r="CC46" s="171"/>
      <c r="CD46" s="171"/>
      <c r="CE46" s="171"/>
      <c r="CF46" s="171"/>
      <c r="CG46" s="171"/>
      <c r="CH46" s="171"/>
      <c r="CI46" s="171" t="s">
        <v>18</v>
      </c>
      <c r="CJ46" s="171"/>
      <c r="CK46" s="173">
        <v>160</v>
      </c>
      <c r="CL46" s="171" t="s">
        <v>19</v>
      </c>
    </row>
    <row r="47" spans="1:90" ht="16.5" thickBot="1">
      <c r="A47" s="28">
        <f>A13</f>
        <v>2018</v>
      </c>
      <c r="B47" s="29"/>
      <c r="C47" s="29"/>
      <c r="D47" s="59"/>
      <c r="E47" s="29"/>
      <c r="F47" s="29"/>
      <c r="G47" s="59"/>
      <c r="H47" s="29"/>
      <c r="I47" s="29"/>
      <c r="J47" s="29"/>
      <c r="K47" s="60"/>
      <c r="L47" s="29"/>
      <c r="M47" s="60"/>
      <c r="N47" s="30"/>
      <c r="O47" s="22">
        <f>O13</f>
        <v>2018</v>
      </c>
      <c r="P47" s="22" t="s">
        <v>20</v>
      </c>
      <c r="Q47" s="22"/>
      <c r="R47" s="174">
        <f>SUM(Q44:Z44)</f>
        <v>409.58209999999997</v>
      </c>
      <c r="S47" s="175" t="s">
        <v>16</v>
      </c>
      <c r="T47" s="175"/>
      <c r="U47" s="174">
        <f>R47*1.9835</f>
        <v>812.40609534999999</v>
      </c>
      <c r="V47" s="175" t="s">
        <v>21</v>
      </c>
      <c r="W47" s="22" t="s">
        <v>22</v>
      </c>
      <c r="X47" s="22"/>
      <c r="Y47" s="24">
        <v>71</v>
      </c>
      <c r="Z47" s="22" t="s">
        <v>19</v>
      </c>
      <c r="AA47" s="22">
        <f>AA13</f>
        <v>2018</v>
      </c>
      <c r="AB47" s="22" t="s">
        <v>20</v>
      </c>
      <c r="AC47" s="22"/>
      <c r="AD47" s="174">
        <f>SUM(AC44:AL44)</f>
        <v>7955.737000000001</v>
      </c>
      <c r="AE47" s="175" t="s">
        <v>16</v>
      </c>
      <c r="AF47" s="175"/>
      <c r="AG47" s="174">
        <f>AD47*1.9835</f>
        <v>15780.204339500002</v>
      </c>
      <c r="AH47" s="175" t="s">
        <v>21</v>
      </c>
      <c r="AI47" s="22" t="s">
        <v>22</v>
      </c>
      <c r="AJ47" s="22"/>
      <c r="AK47" s="24">
        <v>75</v>
      </c>
      <c r="AL47" s="22" t="s">
        <v>19</v>
      </c>
      <c r="AM47" s="22">
        <f>AM13</f>
        <v>2018</v>
      </c>
      <c r="AN47" s="22" t="s">
        <v>20</v>
      </c>
      <c r="AO47" s="22"/>
      <c r="AP47" s="174">
        <f>SUM(AO44:AX44)</f>
        <v>332.34100000000001</v>
      </c>
      <c r="AQ47" s="175" t="s">
        <v>16</v>
      </c>
      <c r="AR47" s="175"/>
      <c r="AS47" s="174">
        <f>AP47*1.9835</f>
        <v>659.1983735</v>
      </c>
      <c r="AT47" s="175" t="s">
        <v>21</v>
      </c>
      <c r="AU47" s="22" t="s">
        <v>22</v>
      </c>
      <c r="AV47" s="22"/>
      <c r="AW47" s="24">
        <v>63</v>
      </c>
      <c r="AX47" s="22" t="s">
        <v>19</v>
      </c>
      <c r="AY47" s="22">
        <f>AY13</f>
        <v>2018</v>
      </c>
      <c r="AZ47" s="22" t="s">
        <v>20</v>
      </c>
      <c r="BA47" s="22"/>
      <c r="BB47" s="174">
        <f>SUM(BA44:BJ44)</f>
        <v>4094.1691000000001</v>
      </c>
      <c r="BC47" s="175" t="s">
        <v>16</v>
      </c>
      <c r="BD47" s="175"/>
      <c r="BE47" s="174">
        <f>BB47*1.9835</f>
        <v>8120.78440985</v>
      </c>
      <c r="BF47" s="175" t="s">
        <v>21</v>
      </c>
      <c r="BG47" s="22" t="s">
        <v>22</v>
      </c>
      <c r="BH47" s="22"/>
      <c r="BI47" s="185">
        <v>93</v>
      </c>
      <c r="BJ47" s="22" t="s">
        <v>19</v>
      </c>
      <c r="BK47" s="22">
        <f>BK13</f>
        <v>2018</v>
      </c>
      <c r="BL47" s="22" t="s">
        <v>20</v>
      </c>
      <c r="BM47" s="188"/>
      <c r="BN47" s="188"/>
      <c r="BO47" s="22"/>
      <c r="BP47" s="174">
        <f>SUM(BM44:BX44)</f>
        <v>23546.0913</v>
      </c>
      <c r="BQ47" s="175" t="s">
        <v>16</v>
      </c>
      <c r="BR47" s="175"/>
      <c r="BS47" s="174">
        <f>BP47*1.9835</f>
        <v>46703.672093549998</v>
      </c>
      <c r="BT47" s="175" t="s">
        <v>21</v>
      </c>
      <c r="BU47" s="22" t="s">
        <v>22</v>
      </c>
      <c r="BV47" s="22"/>
      <c r="BW47" s="24">
        <v>153</v>
      </c>
      <c r="BX47" s="22" t="s">
        <v>19</v>
      </c>
      <c r="BY47" s="22">
        <f>BY13</f>
        <v>2018</v>
      </c>
      <c r="BZ47" s="22" t="s">
        <v>20</v>
      </c>
      <c r="CA47" s="22"/>
      <c r="CB47" s="188"/>
      <c r="CC47" s="22"/>
      <c r="CD47" s="174">
        <f>SUM(CA44:CL44)</f>
        <v>20448.689999999999</v>
      </c>
      <c r="CE47" s="175" t="s">
        <v>16</v>
      </c>
      <c r="CF47" s="175"/>
      <c r="CG47" s="174">
        <f>CD47*1.9835</f>
        <v>40559.976615</v>
      </c>
      <c r="CH47" s="175" t="s">
        <v>21</v>
      </c>
      <c r="CI47" s="22" t="s">
        <v>22</v>
      </c>
      <c r="CJ47" s="22"/>
      <c r="CK47" s="24">
        <v>160</v>
      </c>
      <c r="CL47" s="22" t="s">
        <v>19</v>
      </c>
    </row>
    <row r="48" spans="1:90">
      <c r="R48" s="70"/>
      <c r="U48" s="71"/>
      <c r="AF48" s="71"/>
      <c r="AG48" s="71"/>
    </row>
    <row r="49" spans="1:55" ht="13.5" thickBot="1">
      <c r="AR49" s="71"/>
    </row>
    <row r="50" spans="1:55" ht="15.75">
      <c r="A50" s="1" t="s">
        <v>115</v>
      </c>
      <c r="B50" s="2"/>
      <c r="C50" s="2"/>
      <c r="D50" s="3"/>
      <c r="E50" s="4"/>
      <c r="F50" s="4"/>
      <c r="G50" s="4"/>
      <c r="H50" s="3"/>
      <c r="I50" s="4"/>
      <c r="J50" s="2"/>
      <c r="K50" s="2"/>
      <c r="L50" s="2"/>
      <c r="M50" s="2"/>
      <c r="N50" s="77"/>
      <c r="O50" s="1" t="s">
        <v>115</v>
      </c>
      <c r="P50" s="2"/>
      <c r="Q50" s="2"/>
      <c r="R50" s="3"/>
      <c r="S50" s="4"/>
      <c r="T50" s="4"/>
      <c r="U50" s="4"/>
      <c r="V50" s="3"/>
      <c r="W50" s="4"/>
      <c r="X50" s="2"/>
      <c r="Y50" s="2"/>
      <c r="Z50" s="2"/>
      <c r="AA50" s="2"/>
      <c r="AB50" s="5"/>
      <c r="AC50" s="4" t="s">
        <v>137</v>
      </c>
      <c r="AD50" s="2"/>
      <c r="AE50" s="2"/>
      <c r="AF50" s="3"/>
      <c r="AG50" s="4"/>
      <c r="AH50" s="4"/>
      <c r="AI50" s="4"/>
      <c r="AJ50" s="3"/>
      <c r="AK50" s="4"/>
      <c r="AL50" s="2"/>
      <c r="AM50" s="2"/>
      <c r="AN50" s="2"/>
      <c r="AO50" s="2"/>
      <c r="AP50" s="5"/>
      <c r="BC50" s="71"/>
    </row>
    <row r="51" spans="1:55">
      <c r="A51" s="89" t="s">
        <v>156</v>
      </c>
      <c r="B51" s="86"/>
      <c r="C51" s="86"/>
      <c r="D51" s="6"/>
      <c r="E51" s="6"/>
      <c r="F51" s="6" t="s">
        <v>114</v>
      </c>
      <c r="G51" s="6"/>
      <c r="H51" s="6"/>
      <c r="I51" s="6"/>
      <c r="J51" s="6"/>
      <c r="K51" s="6"/>
      <c r="L51" s="6"/>
      <c r="M51" s="6"/>
      <c r="N51" s="6"/>
      <c r="O51" s="85" t="s">
        <v>154</v>
      </c>
      <c r="P51" s="6"/>
      <c r="Q51" s="6"/>
      <c r="R51" s="6"/>
      <c r="S51" s="6"/>
      <c r="T51" s="6" t="s">
        <v>119</v>
      </c>
      <c r="U51" s="6"/>
      <c r="V51" s="6"/>
      <c r="W51" s="6"/>
      <c r="X51" s="6"/>
      <c r="Y51" s="6"/>
      <c r="Z51" s="6"/>
      <c r="AA51" s="6"/>
      <c r="AB51" s="7"/>
      <c r="AC51" s="90" t="s">
        <v>157</v>
      </c>
      <c r="AD51" s="86"/>
      <c r="AE51" s="6"/>
      <c r="AF51" s="6"/>
      <c r="AG51" s="6"/>
      <c r="AH51" s="6" t="s">
        <v>113</v>
      </c>
      <c r="AI51" s="6"/>
      <c r="AJ51" s="6"/>
      <c r="AK51" s="6"/>
      <c r="AL51" s="6"/>
      <c r="AM51" s="6"/>
      <c r="AN51" s="6"/>
      <c r="AO51" s="6"/>
      <c r="AP51" s="7"/>
    </row>
    <row r="52" spans="1:55" ht="16.5" thickBot="1">
      <c r="A52" s="8" t="s">
        <v>4</v>
      </c>
      <c r="B52" s="9" t="s">
        <v>5</v>
      </c>
      <c r="C52" s="10" t="s">
        <v>27</v>
      </c>
      <c r="D52" s="10" t="s">
        <v>28</v>
      </c>
      <c r="E52" s="10" t="s">
        <v>6</v>
      </c>
      <c r="F52" s="10" t="s">
        <v>7</v>
      </c>
      <c r="G52" s="10" t="s">
        <v>8</v>
      </c>
      <c r="H52" s="10" t="s">
        <v>9</v>
      </c>
      <c r="I52" s="10" t="s">
        <v>29</v>
      </c>
      <c r="J52" s="10" t="s">
        <v>11</v>
      </c>
      <c r="K52" s="10" t="s">
        <v>12</v>
      </c>
      <c r="L52" s="10" t="s">
        <v>13</v>
      </c>
      <c r="M52" s="10" t="s">
        <v>14</v>
      </c>
      <c r="N52" s="78" t="s">
        <v>15</v>
      </c>
      <c r="O52" s="9" t="s">
        <v>4</v>
      </c>
      <c r="P52" s="9" t="s">
        <v>5</v>
      </c>
      <c r="Q52" s="165" t="s">
        <v>27</v>
      </c>
      <c r="R52" s="165" t="s">
        <v>28</v>
      </c>
      <c r="S52" s="165" t="s">
        <v>6</v>
      </c>
      <c r="T52" s="165" t="s">
        <v>7</v>
      </c>
      <c r="U52" s="165" t="s">
        <v>8</v>
      </c>
      <c r="V52" s="165" t="s">
        <v>9</v>
      </c>
      <c r="W52" s="165" t="s">
        <v>10</v>
      </c>
      <c r="X52" s="165" t="s">
        <v>11</v>
      </c>
      <c r="Y52" s="165" t="s">
        <v>12</v>
      </c>
      <c r="Z52" s="165" t="s">
        <v>13</v>
      </c>
      <c r="AA52" s="165" t="s">
        <v>14</v>
      </c>
      <c r="AB52" s="165" t="s">
        <v>15</v>
      </c>
      <c r="AC52" s="9" t="s">
        <v>4</v>
      </c>
      <c r="AD52" s="9" t="s">
        <v>5</v>
      </c>
      <c r="AE52" s="10" t="s">
        <v>27</v>
      </c>
      <c r="AF52" s="10" t="s">
        <v>28</v>
      </c>
      <c r="AG52" s="10" t="s">
        <v>6</v>
      </c>
      <c r="AH52" s="10" t="s">
        <v>7</v>
      </c>
      <c r="AI52" s="10" t="s">
        <v>8</v>
      </c>
      <c r="AJ52" s="10" t="s">
        <v>9</v>
      </c>
      <c r="AK52" s="10" t="s">
        <v>29</v>
      </c>
      <c r="AL52" s="10" t="s">
        <v>11</v>
      </c>
      <c r="AM52" s="10" t="s">
        <v>12</v>
      </c>
      <c r="AN52" s="10" t="s">
        <v>13</v>
      </c>
      <c r="AO52" s="10" t="s">
        <v>14</v>
      </c>
      <c r="AP52" s="11" t="s">
        <v>15</v>
      </c>
    </row>
    <row r="53" spans="1:55" ht="16.5" thickTop="1">
      <c r="A53" s="72">
        <f>$A$13</f>
        <v>2018</v>
      </c>
      <c r="B53" s="13">
        <v>1</v>
      </c>
      <c r="C53" s="14"/>
      <c r="D53" s="14"/>
      <c r="E53" s="14"/>
      <c r="F53" s="14"/>
      <c r="G53" s="14"/>
      <c r="H53" s="14">
        <f>T13+AF13+AR13+BD13</f>
        <v>23.365600000000001</v>
      </c>
      <c r="I53" s="14">
        <f>U13+AG13+AS13+BE13</f>
        <v>264.3252</v>
      </c>
      <c r="J53" s="14">
        <f t="shared" ref="J53:K68" si="15">V13+AH13+AT13+BF13</f>
        <v>183.79769999999999</v>
      </c>
      <c r="K53" s="14">
        <f t="shared" si="15"/>
        <v>3.0124</v>
      </c>
      <c r="L53" s="14"/>
      <c r="M53" s="14"/>
      <c r="N53" s="14"/>
      <c r="O53" s="72">
        <v>2018</v>
      </c>
      <c r="P53" s="26">
        <v>1</v>
      </c>
      <c r="Q53" s="146"/>
      <c r="R53" s="146"/>
      <c r="S53" s="146"/>
      <c r="T53" s="166"/>
      <c r="U53" s="166"/>
      <c r="V53" s="166">
        <v>80.7</v>
      </c>
      <c r="W53" s="166">
        <v>268</v>
      </c>
      <c r="X53" s="166">
        <v>265</v>
      </c>
      <c r="Y53" s="166">
        <v>176</v>
      </c>
      <c r="Z53" s="166"/>
      <c r="AA53" s="166"/>
      <c r="AB53" s="166"/>
      <c r="AC53" s="72">
        <f>$A$13</f>
        <v>2018</v>
      </c>
      <c r="AD53" s="13">
        <v>1</v>
      </c>
      <c r="AE53" s="14"/>
      <c r="AF53" s="14"/>
      <c r="AG53" s="14"/>
      <c r="AH53" s="14"/>
      <c r="AI53" s="14"/>
      <c r="AJ53" s="14">
        <f t="shared" ref="AJ53:AJ64" si="16">BR13-CF13</f>
        <v>30.663699999999992</v>
      </c>
      <c r="AK53" s="14">
        <f t="shared" ref="AK53:AK83" si="17">BS13-CG13</f>
        <v>18.773799999999994</v>
      </c>
      <c r="AL53" s="14">
        <f t="shared" ref="AL53:AM83" si="18">BT13-CH13</f>
        <v>17.345000000000027</v>
      </c>
      <c r="AM53" s="14">
        <f t="shared" si="18"/>
        <v>10.563400000000001</v>
      </c>
      <c r="AN53" s="14"/>
      <c r="AO53" s="14"/>
      <c r="AP53" s="14"/>
    </row>
    <row r="54" spans="1:55" ht="15.75">
      <c r="A54" s="15"/>
      <c r="B54" s="13">
        <v>2</v>
      </c>
      <c r="C54" s="14"/>
      <c r="D54" s="14"/>
      <c r="E54" s="14"/>
      <c r="F54" s="14"/>
      <c r="G54" s="14"/>
      <c r="H54" s="14">
        <f t="shared" ref="H53:H64" si="19">T14+AF14+AR14+BD14</f>
        <v>22.268699999999999</v>
      </c>
      <c r="I54" s="14">
        <f t="shared" ref="I54:I68" si="20">U14+AG14+AS14+BE14</f>
        <v>289.73250000000002</v>
      </c>
      <c r="J54" s="14">
        <f t="shared" si="15"/>
        <v>209.8724</v>
      </c>
      <c r="K54" s="14">
        <f t="shared" si="15"/>
        <v>0</v>
      </c>
      <c r="L54" s="14"/>
      <c r="M54" s="14"/>
      <c r="N54" s="73"/>
      <c r="O54" s="74"/>
      <c r="P54" s="26">
        <v>2</v>
      </c>
      <c r="Q54" s="146"/>
      <c r="R54" s="146"/>
      <c r="S54" s="146"/>
      <c r="T54" s="166"/>
      <c r="U54" s="166"/>
      <c r="V54" s="166">
        <v>78.5</v>
      </c>
      <c r="W54" s="166">
        <v>268</v>
      </c>
      <c r="X54" s="166">
        <v>226</v>
      </c>
      <c r="Y54" s="166">
        <v>171</v>
      </c>
      <c r="Z54" s="166"/>
      <c r="AA54" s="166"/>
      <c r="AB54" s="166"/>
      <c r="AC54" s="16"/>
      <c r="AD54" s="13">
        <v>2</v>
      </c>
      <c r="AE54" s="14"/>
      <c r="AF54" s="14"/>
      <c r="AG54" s="14"/>
      <c r="AH54" s="14"/>
      <c r="AI54" s="14"/>
      <c r="AJ54" s="14">
        <f t="shared" si="16"/>
        <v>31.914900000000003</v>
      </c>
      <c r="AK54" s="14">
        <f t="shared" si="17"/>
        <v>19.586200000000019</v>
      </c>
      <c r="AL54" s="14">
        <f t="shared" si="18"/>
        <v>13.669600000000003</v>
      </c>
      <c r="AM54" s="14">
        <f t="shared" si="18"/>
        <v>9.209399999999988</v>
      </c>
      <c r="AN54" s="14"/>
      <c r="AO54" s="14"/>
      <c r="AP54" s="14"/>
    </row>
    <row r="55" spans="1:55" ht="15.75">
      <c r="A55" s="15"/>
      <c r="B55" s="13">
        <v>3</v>
      </c>
      <c r="C55" s="14"/>
      <c r="D55" s="14"/>
      <c r="E55" s="14"/>
      <c r="F55" s="14"/>
      <c r="G55" s="14"/>
      <c r="H55" s="14">
        <f t="shared" si="19"/>
        <v>23.106200000000001</v>
      </c>
      <c r="I55" s="14">
        <f t="shared" si="20"/>
        <v>283.71350000000001</v>
      </c>
      <c r="J55" s="14">
        <f t="shared" si="15"/>
        <v>199.42099999999999</v>
      </c>
      <c r="K55" s="14">
        <f t="shared" si="15"/>
        <v>0</v>
      </c>
      <c r="L55" s="14"/>
      <c r="M55" s="14"/>
      <c r="N55" s="73"/>
      <c r="O55" s="74"/>
      <c r="P55" s="26">
        <v>3</v>
      </c>
      <c r="Q55" s="146"/>
      <c r="R55" s="146"/>
      <c r="S55" s="146"/>
      <c r="T55" s="166"/>
      <c r="U55" s="166"/>
      <c r="V55" s="166">
        <v>84.2</v>
      </c>
      <c r="W55" s="166">
        <v>258</v>
      </c>
      <c r="X55" s="166">
        <v>215</v>
      </c>
      <c r="Y55" s="166">
        <v>172</v>
      </c>
      <c r="Z55" s="166"/>
      <c r="AA55" s="166"/>
      <c r="AB55" s="166"/>
      <c r="AC55" s="16"/>
      <c r="AD55" s="13">
        <v>3</v>
      </c>
      <c r="AE55" s="14"/>
      <c r="AF55" s="14"/>
      <c r="AG55" s="14"/>
      <c r="AH55" s="14"/>
      <c r="AI55" s="14"/>
      <c r="AJ55" s="14">
        <f t="shared" si="16"/>
        <v>34.4208</v>
      </c>
      <c r="AK55" s="14">
        <f t="shared" si="17"/>
        <v>19.757799999999975</v>
      </c>
      <c r="AL55" s="14">
        <f t="shared" si="18"/>
        <v>16.796199999999999</v>
      </c>
      <c r="AM55" s="14">
        <f t="shared" si="18"/>
        <v>12.600300000000004</v>
      </c>
      <c r="AN55" s="14"/>
      <c r="AO55" s="14"/>
      <c r="AP55" s="14"/>
    </row>
    <row r="56" spans="1:55" ht="15.75">
      <c r="A56" s="15"/>
      <c r="B56" s="13">
        <v>4</v>
      </c>
      <c r="C56" s="14"/>
      <c r="D56" s="14"/>
      <c r="E56" s="14"/>
      <c r="F56" s="14"/>
      <c r="G56" s="14"/>
      <c r="H56" s="14">
        <f t="shared" si="19"/>
        <v>23.415600000000001</v>
      </c>
      <c r="I56" s="14">
        <f t="shared" si="20"/>
        <v>279.58429999999998</v>
      </c>
      <c r="J56" s="14">
        <f t="shared" si="15"/>
        <v>180.1003</v>
      </c>
      <c r="K56" s="14"/>
      <c r="L56" s="14"/>
      <c r="M56" s="14"/>
      <c r="N56" s="73"/>
      <c r="O56" s="74"/>
      <c r="P56" s="26">
        <v>4</v>
      </c>
      <c r="Q56" s="146"/>
      <c r="R56" s="146"/>
      <c r="S56" s="146"/>
      <c r="T56" s="166"/>
      <c r="U56" s="166"/>
      <c r="V56" s="166">
        <v>78.3</v>
      </c>
      <c r="W56" s="166">
        <v>207</v>
      </c>
      <c r="X56" s="166">
        <v>214</v>
      </c>
      <c r="Y56" s="166"/>
      <c r="Z56" s="166"/>
      <c r="AA56" s="166"/>
      <c r="AB56" s="166"/>
      <c r="AC56" s="16"/>
      <c r="AD56" s="13">
        <v>4</v>
      </c>
      <c r="AE56" s="14"/>
      <c r="AF56" s="14"/>
      <c r="AG56" s="14"/>
      <c r="AH56" s="14"/>
      <c r="AI56" s="14"/>
      <c r="AJ56" s="14">
        <f t="shared" si="16"/>
        <v>26.878</v>
      </c>
      <c r="AK56" s="14">
        <f t="shared" si="17"/>
        <v>19.971100000000007</v>
      </c>
      <c r="AL56" s="14">
        <f t="shared" si="18"/>
        <v>18.613400000000013</v>
      </c>
      <c r="AM56" s="14"/>
      <c r="AN56" s="14"/>
      <c r="AO56" s="14"/>
      <c r="AP56" s="14"/>
    </row>
    <row r="57" spans="1:55" ht="15.75">
      <c r="A57" s="15"/>
      <c r="B57" s="13">
        <v>5</v>
      </c>
      <c r="C57" s="14"/>
      <c r="D57" s="14"/>
      <c r="E57" s="14"/>
      <c r="F57" s="14"/>
      <c r="G57" s="14"/>
      <c r="H57" s="14">
        <f t="shared" si="19"/>
        <v>23.1</v>
      </c>
      <c r="I57" s="14">
        <f t="shared" si="20"/>
        <v>261.30790000000002</v>
      </c>
      <c r="J57" s="14">
        <f t="shared" si="15"/>
        <v>180.2073</v>
      </c>
      <c r="K57" s="14"/>
      <c r="L57" s="14"/>
      <c r="M57" s="14"/>
      <c r="N57" s="73"/>
      <c r="O57" s="74"/>
      <c r="P57" s="26">
        <v>5</v>
      </c>
      <c r="Q57" s="146"/>
      <c r="R57" s="146"/>
      <c r="S57" s="146"/>
      <c r="T57" s="166"/>
      <c r="U57" s="166"/>
      <c r="V57" s="166">
        <v>65.2</v>
      </c>
      <c r="W57" s="166">
        <v>195</v>
      </c>
      <c r="X57" s="166">
        <v>216</v>
      </c>
      <c r="Y57" s="166"/>
      <c r="Z57" s="166"/>
      <c r="AA57" s="166"/>
      <c r="AB57" s="166"/>
      <c r="AC57" s="16"/>
      <c r="AD57" s="13">
        <v>5</v>
      </c>
      <c r="AE57" s="14"/>
      <c r="AF57" s="14"/>
      <c r="AG57" s="14"/>
      <c r="AH57" s="14"/>
      <c r="AI57" s="14"/>
      <c r="AJ57" s="14">
        <f t="shared" si="16"/>
        <v>30.992099999999994</v>
      </c>
      <c r="AK57" s="14">
        <f t="shared" si="17"/>
        <v>25.66149999999999</v>
      </c>
      <c r="AL57" s="14">
        <f t="shared" si="18"/>
        <v>18.819700000000012</v>
      </c>
      <c r="AM57" s="14"/>
      <c r="AN57" s="14"/>
      <c r="AO57" s="14"/>
      <c r="AP57" s="14"/>
    </row>
    <row r="58" spans="1:55" ht="15.75">
      <c r="A58" s="15"/>
      <c r="B58" s="13">
        <v>6</v>
      </c>
      <c r="C58" s="14"/>
      <c r="D58" s="14"/>
      <c r="E58" s="14"/>
      <c r="F58" s="14"/>
      <c r="G58" s="14"/>
      <c r="H58" s="14">
        <f t="shared" si="19"/>
        <v>21.8094</v>
      </c>
      <c r="I58" s="14">
        <f t="shared" si="20"/>
        <v>225.48349999999999</v>
      </c>
      <c r="J58" s="14">
        <f t="shared" si="15"/>
        <v>205.74959999999999</v>
      </c>
      <c r="K58" s="14"/>
      <c r="L58" s="14"/>
      <c r="M58" s="14"/>
      <c r="N58" s="73"/>
      <c r="O58" s="74"/>
      <c r="P58" s="26">
        <v>6</v>
      </c>
      <c r="Q58" s="146"/>
      <c r="R58" s="146"/>
      <c r="S58" s="146"/>
      <c r="T58" s="166"/>
      <c r="U58" s="166"/>
      <c r="V58" s="166">
        <v>61.2</v>
      </c>
      <c r="W58" s="166">
        <v>201</v>
      </c>
      <c r="X58" s="166">
        <v>210</v>
      </c>
      <c r="Y58" s="166"/>
      <c r="Z58" s="166"/>
      <c r="AA58" s="166"/>
      <c r="AB58" s="166"/>
      <c r="AC58" s="16"/>
      <c r="AD58" s="13">
        <v>6</v>
      </c>
      <c r="AE58" s="14"/>
      <c r="AF58" s="14"/>
      <c r="AG58" s="14"/>
      <c r="AH58" s="14"/>
      <c r="AI58" s="14"/>
      <c r="AJ58" s="14">
        <f t="shared" si="16"/>
        <v>31.122599999999991</v>
      </c>
      <c r="AK58" s="14">
        <f t="shared" si="17"/>
        <v>22.434200000000004</v>
      </c>
      <c r="AL58" s="14">
        <f t="shared" si="18"/>
        <v>21.967500000000001</v>
      </c>
      <c r="AM58" s="14"/>
      <c r="AN58" s="14"/>
      <c r="AO58" s="14"/>
      <c r="AP58" s="14"/>
    </row>
    <row r="59" spans="1:55" ht="15.75">
      <c r="A59" s="15"/>
      <c r="B59" s="13">
        <v>7</v>
      </c>
      <c r="C59" s="14"/>
      <c r="D59" s="14"/>
      <c r="E59" s="14"/>
      <c r="F59" s="14"/>
      <c r="G59" s="14"/>
      <c r="H59" s="14">
        <f t="shared" si="19"/>
        <v>20.856300000000001</v>
      </c>
      <c r="I59" s="14">
        <f t="shared" si="20"/>
        <v>216.67200000000003</v>
      </c>
      <c r="J59" s="14">
        <f t="shared" si="15"/>
        <v>224.3365</v>
      </c>
      <c r="K59" s="14"/>
      <c r="L59" s="14"/>
      <c r="M59" s="14"/>
      <c r="N59" s="73"/>
      <c r="O59" s="74"/>
      <c r="P59" s="26">
        <v>7</v>
      </c>
      <c r="Q59" s="146"/>
      <c r="R59" s="146"/>
      <c r="S59" s="146"/>
      <c r="T59" s="166"/>
      <c r="U59" s="166"/>
      <c r="V59" s="166">
        <v>61.8</v>
      </c>
      <c r="W59" s="166">
        <v>189</v>
      </c>
      <c r="X59" s="166">
        <v>199</v>
      </c>
      <c r="Y59" s="166"/>
      <c r="Z59" s="166"/>
      <c r="AA59" s="166"/>
      <c r="AB59" s="166"/>
      <c r="AC59" s="16"/>
      <c r="AD59" s="13">
        <v>7</v>
      </c>
      <c r="AE59" s="14"/>
      <c r="AF59" s="14"/>
      <c r="AG59" s="14"/>
      <c r="AH59" s="14"/>
      <c r="AI59" s="14"/>
      <c r="AJ59" s="14">
        <f t="shared" si="16"/>
        <v>33.548000000000002</v>
      </c>
      <c r="AK59" s="14">
        <f t="shared" si="17"/>
        <v>16.5077</v>
      </c>
      <c r="AL59" s="14">
        <f t="shared" si="18"/>
        <v>27.142699999999991</v>
      </c>
      <c r="AM59" s="14"/>
      <c r="AN59" s="14"/>
      <c r="AO59" s="14"/>
      <c r="AP59" s="14"/>
    </row>
    <row r="60" spans="1:55" ht="15.75">
      <c r="A60" s="15"/>
      <c r="B60" s="13">
        <v>8</v>
      </c>
      <c r="C60" s="14"/>
      <c r="D60" s="14"/>
      <c r="E60" s="14"/>
      <c r="F60" s="14"/>
      <c r="G60" s="14"/>
      <c r="H60" s="14">
        <f t="shared" si="19"/>
        <v>20.590599999999998</v>
      </c>
      <c r="I60" s="14">
        <f t="shared" si="20"/>
        <v>222.1508</v>
      </c>
      <c r="J60" s="14">
        <f t="shared" si="15"/>
        <v>205.91270000000003</v>
      </c>
      <c r="K60" s="14"/>
      <c r="L60" s="14"/>
      <c r="M60" s="14"/>
      <c r="N60" s="73"/>
      <c r="O60" s="74"/>
      <c r="P60" s="26">
        <v>8</v>
      </c>
      <c r="Q60" s="146"/>
      <c r="R60" s="146"/>
      <c r="S60" s="146"/>
      <c r="T60" s="166"/>
      <c r="U60" s="166"/>
      <c r="V60" s="166">
        <v>65.400000000000006</v>
      </c>
      <c r="W60" s="166">
        <v>173</v>
      </c>
      <c r="X60" s="166">
        <v>183</v>
      </c>
      <c r="Y60" s="166"/>
      <c r="Z60" s="166"/>
      <c r="AA60" s="166"/>
      <c r="AB60" s="166"/>
      <c r="AC60" s="16"/>
      <c r="AD60" s="13">
        <v>8</v>
      </c>
      <c r="AE60" s="14"/>
      <c r="AF60" s="14"/>
      <c r="AG60" s="14"/>
      <c r="AH60" s="14"/>
      <c r="AI60" s="14"/>
      <c r="AJ60" s="14">
        <f t="shared" si="16"/>
        <v>30.6875</v>
      </c>
      <c r="AK60" s="14">
        <f t="shared" si="17"/>
        <v>24.712199999999996</v>
      </c>
      <c r="AL60" s="14">
        <f t="shared" si="18"/>
        <v>20.527299999999997</v>
      </c>
      <c r="AM60" s="14"/>
      <c r="AN60" s="14"/>
      <c r="AO60" s="14"/>
      <c r="AP60" s="14"/>
    </row>
    <row r="61" spans="1:55" ht="15.75">
      <c r="A61" s="15"/>
      <c r="B61" s="13">
        <v>9</v>
      </c>
      <c r="C61" s="14"/>
      <c r="D61" s="14"/>
      <c r="E61" s="14"/>
      <c r="F61" s="14"/>
      <c r="G61" s="14"/>
      <c r="H61" s="14">
        <f t="shared" si="19"/>
        <v>20.531199999999998</v>
      </c>
      <c r="I61" s="14">
        <f t="shared" si="20"/>
        <v>243.89349999999999</v>
      </c>
      <c r="J61" s="14">
        <f t="shared" si="15"/>
        <v>187.63560000000001</v>
      </c>
      <c r="K61" s="14"/>
      <c r="L61" s="14"/>
      <c r="M61" s="14"/>
      <c r="N61" s="73"/>
      <c r="O61" s="74"/>
      <c r="P61" s="26">
        <v>9</v>
      </c>
      <c r="Q61" s="146"/>
      <c r="R61" s="146"/>
      <c r="S61" s="146"/>
      <c r="T61" s="166"/>
      <c r="U61" s="166"/>
      <c r="V61" s="166">
        <v>62.8</v>
      </c>
      <c r="W61" s="166">
        <v>162</v>
      </c>
      <c r="X61" s="166">
        <v>162</v>
      </c>
      <c r="Y61" s="166"/>
      <c r="Z61" s="166"/>
      <c r="AA61" s="166"/>
      <c r="AB61" s="166"/>
      <c r="AC61" s="16"/>
      <c r="AD61" s="13">
        <v>9</v>
      </c>
      <c r="AE61" s="14"/>
      <c r="AF61" s="14"/>
      <c r="AG61" s="14"/>
      <c r="AH61" s="14"/>
      <c r="AI61" s="14"/>
      <c r="AJ61" s="14">
        <f t="shared" si="16"/>
        <v>28.654499999999999</v>
      </c>
      <c r="AK61" s="14">
        <f t="shared" si="17"/>
        <v>26.498199999999997</v>
      </c>
      <c r="AL61" s="14">
        <f t="shared" si="18"/>
        <v>21.942800000000005</v>
      </c>
      <c r="AM61" s="14"/>
      <c r="AN61" s="14"/>
      <c r="AO61" s="14"/>
      <c r="AP61" s="14"/>
    </row>
    <row r="62" spans="1:55" ht="15.75">
      <c r="A62" s="15"/>
      <c r="B62" s="13">
        <v>10</v>
      </c>
      <c r="C62" s="14"/>
      <c r="D62" s="14"/>
      <c r="E62" s="14"/>
      <c r="F62" s="14"/>
      <c r="G62" s="14"/>
      <c r="H62" s="14">
        <f t="shared" si="19"/>
        <v>20.831199999999999</v>
      </c>
      <c r="I62" s="14">
        <f t="shared" si="20"/>
        <v>260.35300000000001</v>
      </c>
      <c r="J62" s="14">
        <f t="shared" si="15"/>
        <v>176.40870000000001</v>
      </c>
      <c r="K62" s="14"/>
      <c r="L62" s="14"/>
      <c r="M62" s="14"/>
      <c r="N62" s="73"/>
      <c r="O62" s="74"/>
      <c r="P62" s="26">
        <v>10</v>
      </c>
      <c r="Q62" s="146"/>
      <c r="R62" s="146"/>
      <c r="S62" s="146"/>
      <c r="T62" s="166"/>
      <c r="U62" s="166"/>
      <c r="V62" s="166">
        <v>56.1</v>
      </c>
      <c r="W62" s="166">
        <v>143</v>
      </c>
      <c r="X62" s="166">
        <v>186</v>
      </c>
      <c r="Y62" s="166"/>
      <c r="Z62" s="166"/>
      <c r="AA62" s="166"/>
      <c r="AB62" s="166"/>
      <c r="AC62" s="16"/>
      <c r="AD62" s="13">
        <v>10</v>
      </c>
      <c r="AE62" s="14"/>
      <c r="AF62" s="14"/>
      <c r="AG62" s="14"/>
      <c r="AH62" s="14"/>
      <c r="AI62" s="14"/>
      <c r="AJ62" s="14">
        <f t="shared" si="16"/>
        <v>28.680900000000001</v>
      </c>
      <c r="AK62" s="14">
        <f t="shared" si="17"/>
        <v>33.089400000000012</v>
      </c>
      <c r="AL62" s="14">
        <f t="shared" si="18"/>
        <v>30.739200000000011</v>
      </c>
      <c r="AM62" s="14"/>
      <c r="AN62" s="14"/>
      <c r="AO62" s="14"/>
      <c r="AP62" s="14"/>
    </row>
    <row r="63" spans="1:55" ht="15.75">
      <c r="A63" s="15"/>
      <c r="B63" s="13">
        <v>11</v>
      </c>
      <c r="C63" s="14"/>
      <c r="D63" s="14"/>
      <c r="E63" s="14"/>
      <c r="F63" s="14"/>
      <c r="G63" s="14"/>
      <c r="H63" s="14">
        <f t="shared" si="19"/>
        <v>20.026</v>
      </c>
      <c r="I63" s="14">
        <f t="shared" si="20"/>
        <v>270.46510000000001</v>
      </c>
      <c r="J63" s="14">
        <f t="shared" si="15"/>
        <v>164.6961</v>
      </c>
      <c r="K63" s="14"/>
      <c r="L63" s="14"/>
      <c r="M63" s="14"/>
      <c r="N63" s="73"/>
      <c r="O63" s="74"/>
      <c r="P63" s="26">
        <v>11</v>
      </c>
      <c r="Q63" s="146"/>
      <c r="R63" s="146"/>
      <c r="S63" s="146"/>
      <c r="T63" s="166"/>
      <c r="U63" s="166"/>
      <c r="V63" s="166">
        <v>54.5</v>
      </c>
      <c r="W63" s="166">
        <v>138</v>
      </c>
      <c r="X63" s="166">
        <v>196</v>
      </c>
      <c r="Y63" s="166"/>
      <c r="Z63" s="166"/>
      <c r="AA63" s="166"/>
      <c r="AB63" s="166"/>
      <c r="AC63" s="16"/>
      <c r="AD63" s="13">
        <v>11</v>
      </c>
      <c r="AE63" s="14"/>
      <c r="AF63" s="14"/>
      <c r="AG63" s="14"/>
      <c r="AH63" s="14"/>
      <c r="AI63" s="14"/>
      <c r="AJ63" s="14">
        <f t="shared" si="16"/>
        <v>33.6905</v>
      </c>
      <c r="AK63" s="14">
        <f t="shared" si="17"/>
        <v>45.473500000000001</v>
      </c>
      <c r="AL63" s="14">
        <f t="shared" si="18"/>
        <v>23.031399999999991</v>
      </c>
      <c r="AM63" s="14"/>
      <c r="AN63" s="14"/>
      <c r="AO63" s="14"/>
      <c r="AP63" s="14"/>
    </row>
    <row r="64" spans="1:55" ht="15.75">
      <c r="A64" s="15"/>
      <c r="B64" s="13">
        <v>12</v>
      </c>
      <c r="C64" s="14"/>
      <c r="D64" s="14"/>
      <c r="E64" s="14"/>
      <c r="F64" s="14"/>
      <c r="G64" s="14"/>
      <c r="H64" s="14">
        <f t="shared" si="19"/>
        <v>19.012</v>
      </c>
      <c r="I64" s="14">
        <f t="shared" si="20"/>
        <v>275.76480000000004</v>
      </c>
      <c r="J64" s="14">
        <f t="shared" si="15"/>
        <v>171.0763</v>
      </c>
      <c r="K64" s="14"/>
      <c r="L64" s="14"/>
      <c r="M64" s="14"/>
      <c r="N64" s="73"/>
      <c r="O64" s="74"/>
      <c r="P64" s="26">
        <v>12</v>
      </c>
      <c r="Q64" s="146"/>
      <c r="R64" s="146"/>
      <c r="S64" s="146"/>
      <c r="T64" s="166"/>
      <c r="U64" s="166"/>
      <c r="V64" s="166">
        <v>65.099999999999994</v>
      </c>
      <c r="W64" s="166">
        <v>181</v>
      </c>
      <c r="X64" s="166">
        <v>194</v>
      </c>
      <c r="Y64" s="166"/>
      <c r="Z64" s="166"/>
      <c r="AA64" s="166"/>
      <c r="AB64" s="166"/>
      <c r="AC64" s="16"/>
      <c r="AD64" s="13">
        <v>12</v>
      </c>
      <c r="AE64" s="14"/>
      <c r="AF64" s="14"/>
      <c r="AG64" s="14"/>
      <c r="AH64" s="14"/>
      <c r="AI64" s="14"/>
      <c r="AJ64" s="14">
        <f t="shared" si="16"/>
        <v>35.720800000000011</v>
      </c>
      <c r="AK64" s="14">
        <f t="shared" si="17"/>
        <v>31.108000000000004</v>
      </c>
      <c r="AL64" s="14">
        <f t="shared" si="18"/>
        <v>25.443999999999988</v>
      </c>
      <c r="AM64" s="14"/>
      <c r="AN64" s="14"/>
      <c r="AO64" s="14"/>
      <c r="AP64" s="14"/>
    </row>
    <row r="65" spans="1:42" ht="15.75">
      <c r="A65" s="15"/>
      <c r="B65" s="13">
        <v>13</v>
      </c>
      <c r="C65" s="14"/>
      <c r="D65" s="14"/>
      <c r="E65" s="14"/>
      <c r="F65" s="14"/>
      <c r="G65" s="14"/>
      <c r="H65" s="14">
        <f>T25+AF25+AR25+BD25</f>
        <v>20.032800000000002</v>
      </c>
      <c r="I65" s="14">
        <f t="shared" si="20"/>
        <v>255.45180000000002</v>
      </c>
      <c r="J65" s="14">
        <f t="shared" si="15"/>
        <v>192.352</v>
      </c>
      <c r="K65" s="14"/>
      <c r="L65" s="14"/>
      <c r="M65" s="14"/>
      <c r="N65" s="73"/>
      <c r="O65" s="74"/>
      <c r="P65" s="26">
        <v>13</v>
      </c>
      <c r="Q65" s="146"/>
      <c r="R65" s="146"/>
      <c r="S65" s="146"/>
      <c r="T65" s="166"/>
      <c r="U65" s="166"/>
      <c r="V65" s="166">
        <v>71</v>
      </c>
      <c r="W65" s="166">
        <v>190</v>
      </c>
      <c r="X65" s="166">
        <v>220</v>
      </c>
      <c r="Y65" s="166"/>
      <c r="Z65" s="166"/>
      <c r="AA65" s="166"/>
      <c r="AB65" s="166"/>
      <c r="AC65" s="16"/>
      <c r="AD65" s="13">
        <v>13</v>
      </c>
      <c r="AE65" s="14"/>
      <c r="AF65" s="14"/>
      <c r="AG65" s="14"/>
      <c r="AH65" s="14"/>
      <c r="AI65" s="14"/>
      <c r="AJ65" s="14">
        <f t="shared" ref="AJ65:AJ70" si="21">BR25-CF25</f>
        <v>32.525300000000001</v>
      </c>
      <c r="AK65" s="14">
        <f t="shared" si="17"/>
        <v>24.752999999999986</v>
      </c>
      <c r="AL65" s="14">
        <f t="shared" si="18"/>
        <v>12.978800000000007</v>
      </c>
      <c r="AM65" s="14"/>
      <c r="AN65" s="14"/>
      <c r="AO65" s="14"/>
      <c r="AP65" s="14"/>
    </row>
    <row r="66" spans="1:42" ht="15.75">
      <c r="A66" s="15"/>
      <c r="B66" s="13">
        <v>14</v>
      </c>
      <c r="C66" s="14"/>
      <c r="D66" s="14"/>
      <c r="E66" s="14"/>
      <c r="F66" s="14"/>
      <c r="G66" s="14"/>
      <c r="H66" s="14">
        <f t="shared" ref="H66:H70" si="22">T26+AF26+AR26+BD26</f>
        <v>18.089600000000001</v>
      </c>
      <c r="I66" s="14">
        <f t="shared" si="20"/>
        <v>241.70859999999999</v>
      </c>
      <c r="J66" s="14">
        <f t="shared" si="15"/>
        <v>132.4117</v>
      </c>
      <c r="K66" s="14"/>
      <c r="L66" s="14"/>
      <c r="M66" s="14"/>
      <c r="N66" s="73"/>
      <c r="O66" s="74"/>
      <c r="P66" s="26">
        <v>14</v>
      </c>
      <c r="Q66" s="146"/>
      <c r="R66" s="146"/>
      <c r="S66" s="146"/>
      <c r="T66" s="166"/>
      <c r="U66" s="166"/>
      <c r="V66" s="166">
        <v>102</v>
      </c>
      <c r="W66" s="166">
        <v>192</v>
      </c>
      <c r="X66" s="166">
        <v>247</v>
      </c>
      <c r="Y66" s="166"/>
      <c r="Z66" s="166"/>
      <c r="AA66" s="166"/>
      <c r="AB66" s="166"/>
      <c r="AC66" s="16"/>
      <c r="AD66" s="13">
        <v>14</v>
      </c>
      <c r="AE66" s="14"/>
      <c r="AF66" s="14"/>
      <c r="AG66" s="14"/>
      <c r="AH66" s="14"/>
      <c r="AI66" s="14"/>
      <c r="AJ66" s="14">
        <f t="shared" si="21"/>
        <v>24.511399999999995</v>
      </c>
      <c r="AK66" s="14">
        <f t="shared" si="17"/>
        <v>23.877199999999988</v>
      </c>
      <c r="AL66" s="14">
        <f t="shared" si="18"/>
        <v>9.2133999999999787</v>
      </c>
      <c r="AM66" s="14"/>
      <c r="AN66" s="14"/>
      <c r="AO66" s="14"/>
      <c r="AP66" s="14"/>
    </row>
    <row r="67" spans="1:42" ht="15.75">
      <c r="A67" s="15"/>
      <c r="B67" s="13">
        <v>15</v>
      </c>
      <c r="C67" s="14"/>
      <c r="D67" s="14"/>
      <c r="E67" s="14"/>
      <c r="F67" s="14"/>
      <c r="G67" s="14"/>
      <c r="H67" s="14">
        <f t="shared" si="22"/>
        <v>12.982799999999999</v>
      </c>
      <c r="I67" s="14">
        <f t="shared" si="20"/>
        <v>244.3057</v>
      </c>
      <c r="J67" s="14">
        <f t="shared" si="15"/>
        <v>22.6677</v>
      </c>
      <c r="K67" s="14"/>
      <c r="L67" s="14"/>
      <c r="M67" s="14"/>
      <c r="N67" s="73"/>
      <c r="O67" s="74"/>
      <c r="P67" s="26">
        <v>15</v>
      </c>
      <c r="Q67" s="146"/>
      <c r="R67" s="146"/>
      <c r="S67" s="146"/>
      <c r="T67" s="166"/>
      <c r="U67" s="166"/>
      <c r="V67" s="166">
        <v>124</v>
      </c>
      <c r="W67" s="166">
        <v>192</v>
      </c>
      <c r="X67" s="166">
        <v>370</v>
      </c>
      <c r="Y67" s="166"/>
      <c r="Z67" s="166"/>
      <c r="AA67" s="166"/>
      <c r="AB67" s="166"/>
      <c r="AC67" s="16"/>
      <c r="AD67" s="13">
        <v>15</v>
      </c>
      <c r="AE67" s="14"/>
      <c r="AF67" s="14"/>
      <c r="AG67" s="14"/>
      <c r="AH67" s="14"/>
      <c r="AI67" s="14"/>
      <c r="AJ67" s="14">
        <f t="shared" si="21"/>
        <v>34.031200000000013</v>
      </c>
      <c r="AK67" s="14">
        <f t="shared" si="17"/>
        <v>26.695999999999998</v>
      </c>
      <c r="AL67" s="14">
        <f t="shared" si="18"/>
        <v>3.5733000000000175</v>
      </c>
      <c r="AM67" s="14"/>
      <c r="AN67" s="14"/>
      <c r="AO67" s="14"/>
      <c r="AP67" s="14"/>
    </row>
    <row r="68" spans="1:42" ht="15.75">
      <c r="A68" s="15"/>
      <c r="B68" s="13">
        <v>16</v>
      </c>
      <c r="C68" s="14"/>
      <c r="D68" s="14"/>
      <c r="E68" s="14"/>
      <c r="F68" s="14"/>
      <c r="G68" s="14"/>
      <c r="H68" s="14">
        <f>T28+AF28+AR28+BD28</f>
        <v>7.7182000000000004</v>
      </c>
      <c r="I68" s="14">
        <f t="shared" si="20"/>
        <v>246.01049999999998</v>
      </c>
      <c r="J68" s="14">
        <f t="shared" si="15"/>
        <v>0</v>
      </c>
      <c r="K68" s="14"/>
      <c r="L68" s="14"/>
      <c r="M68" s="14"/>
      <c r="N68" s="73"/>
      <c r="O68" s="74"/>
      <c r="P68" s="26">
        <v>16</v>
      </c>
      <c r="Q68" s="166"/>
      <c r="R68" s="146"/>
      <c r="S68" s="146"/>
      <c r="T68" s="166"/>
      <c r="U68" s="166"/>
      <c r="V68" s="166">
        <v>137</v>
      </c>
      <c r="W68" s="166">
        <v>181</v>
      </c>
      <c r="X68" s="166">
        <v>245</v>
      </c>
      <c r="Y68" s="166"/>
      <c r="Z68" s="166"/>
      <c r="AA68" s="166"/>
      <c r="AB68" s="166"/>
      <c r="AC68" s="16"/>
      <c r="AD68" s="13">
        <v>16</v>
      </c>
      <c r="AE68" s="14"/>
      <c r="AF68" s="14"/>
      <c r="AG68" s="14"/>
      <c r="AH68" s="14"/>
      <c r="AI68" s="14"/>
      <c r="AJ68" s="14">
        <f t="shared" si="21"/>
        <v>34.77940000000001</v>
      </c>
      <c r="AK68" s="14">
        <f t="shared" si="17"/>
        <v>22.860199999999992</v>
      </c>
      <c r="AL68" s="14">
        <f t="shared" si="18"/>
        <v>1.8728000000000122</v>
      </c>
      <c r="AM68" s="14"/>
      <c r="AN68" s="14"/>
      <c r="AO68" s="14"/>
      <c r="AP68" s="14"/>
    </row>
    <row r="69" spans="1:42" ht="15.75">
      <c r="A69" s="15"/>
      <c r="B69" s="13">
        <v>17</v>
      </c>
      <c r="C69" s="14"/>
      <c r="D69" s="14"/>
      <c r="E69" s="14"/>
      <c r="F69" s="14"/>
      <c r="G69" s="14"/>
      <c r="H69" s="14">
        <f t="shared" si="22"/>
        <v>6.5061999999999998</v>
      </c>
      <c r="I69" s="14">
        <f t="shared" ref="G69:J83" si="23">U29+AG29+AS29+BE29</f>
        <v>179.4589</v>
      </c>
      <c r="J69" s="14">
        <f t="shared" si="23"/>
        <v>0</v>
      </c>
      <c r="K69" s="14"/>
      <c r="L69" s="14"/>
      <c r="M69" s="14"/>
      <c r="N69" s="73"/>
      <c r="O69" s="74"/>
      <c r="P69" s="26">
        <v>17</v>
      </c>
      <c r="Q69" s="166"/>
      <c r="R69" s="146"/>
      <c r="S69" s="146"/>
      <c r="T69" s="166"/>
      <c r="U69" s="166"/>
      <c r="V69" s="166">
        <v>169</v>
      </c>
      <c r="W69" s="166">
        <v>159</v>
      </c>
      <c r="X69" s="166">
        <v>128</v>
      </c>
      <c r="Y69" s="166"/>
      <c r="Z69" s="166"/>
      <c r="AA69" s="166"/>
      <c r="AB69" s="166"/>
      <c r="AC69" s="16"/>
      <c r="AD69" s="13">
        <v>17</v>
      </c>
      <c r="AE69" s="14"/>
      <c r="AF69" s="14"/>
      <c r="AG69" s="14"/>
      <c r="AH69" s="14"/>
      <c r="AI69" s="14"/>
      <c r="AJ69" s="14">
        <f t="shared" si="21"/>
        <v>24.608000000000004</v>
      </c>
      <c r="AK69" s="14">
        <f t="shared" si="17"/>
        <v>28.864900000000006</v>
      </c>
      <c r="AL69" s="14">
        <f t="shared" si="18"/>
        <v>21.029799999999994</v>
      </c>
      <c r="AM69" s="14"/>
      <c r="AN69" s="14"/>
      <c r="AO69" s="14"/>
      <c r="AP69" s="14"/>
    </row>
    <row r="70" spans="1:42" ht="15.75">
      <c r="A70" s="15"/>
      <c r="B70" s="13">
        <v>18</v>
      </c>
      <c r="C70" s="14"/>
      <c r="D70" s="14"/>
      <c r="E70" s="14"/>
      <c r="F70" s="14"/>
      <c r="G70" s="14"/>
      <c r="H70" s="14">
        <f t="shared" si="22"/>
        <v>71.341100000000012</v>
      </c>
      <c r="I70" s="14">
        <f t="shared" si="23"/>
        <v>132.34480000000002</v>
      </c>
      <c r="J70" s="14">
        <f t="shared" si="23"/>
        <v>0</v>
      </c>
      <c r="K70" s="14"/>
      <c r="L70" s="14"/>
      <c r="M70" s="14"/>
      <c r="N70" s="73"/>
      <c r="O70" s="74"/>
      <c r="P70" s="26">
        <v>18</v>
      </c>
      <c r="Q70" s="166"/>
      <c r="R70" s="146"/>
      <c r="S70" s="146"/>
      <c r="T70" s="166"/>
      <c r="U70" s="166"/>
      <c r="V70" s="166">
        <v>194</v>
      </c>
      <c r="W70" s="166">
        <v>183</v>
      </c>
      <c r="X70" s="166">
        <v>107</v>
      </c>
      <c r="Y70" s="166"/>
      <c r="Z70" s="166"/>
      <c r="AA70" s="166"/>
      <c r="AB70" s="166"/>
      <c r="AC70" s="16"/>
      <c r="AD70" s="13">
        <v>18</v>
      </c>
      <c r="AE70" s="14"/>
      <c r="AF70" s="14"/>
      <c r="AG70" s="14"/>
      <c r="AH70" s="14"/>
      <c r="AI70" s="14"/>
      <c r="AJ70" s="14">
        <f t="shared" si="21"/>
        <v>35.01230000000001</v>
      </c>
      <c r="AK70" s="14">
        <f t="shared" si="17"/>
        <v>24.512900000000002</v>
      </c>
      <c r="AL70" s="14">
        <f t="shared" si="18"/>
        <v>21.162000000000006</v>
      </c>
      <c r="AM70" s="14"/>
      <c r="AN70" s="14"/>
      <c r="AO70" s="14"/>
      <c r="AP70" s="14"/>
    </row>
    <row r="71" spans="1:42" ht="15.75">
      <c r="A71" s="15"/>
      <c r="B71" s="13">
        <v>19</v>
      </c>
      <c r="C71" s="14"/>
      <c r="D71" s="14"/>
      <c r="E71" s="14"/>
      <c r="F71" s="14"/>
      <c r="G71" s="14"/>
      <c r="H71" s="14">
        <f>T31+AF31+AR31+BD31</f>
        <v>166.87400000000002</v>
      </c>
      <c r="I71" s="14">
        <f t="shared" si="23"/>
        <v>180.3862</v>
      </c>
      <c r="J71" s="14">
        <f t="shared" si="23"/>
        <v>0</v>
      </c>
      <c r="K71" s="14"/>
      <c r="L71" s="14"/>
      <c r="M71" s="14"/>
      <c r="N71" s="73"/>
      <c r="O71" s="74"/>
      <c r="P71" s="26">
        <v>19</v>
      </c>
      <c r="Q71" s="166"/>
      <c r="R71" s="146"/>
      <c r="S71" s="146"/>
      <c r="T71" s="166"/>
      <c r="U71" s="166"/>
      <c r="V71" s="166">
        <v>243</v>
      </c>
      <c r="W71" s="166">
        <v>174</v>
      </c>
      <c r="X71" s="166">
        <v>117</v>
      </c>
      <c r="Y71" s="166"/>
      <c r="Z71" s="166"/>
      <c r="AA71" s="166"/>
      <c r="AB71" s="166"/>
      <c r="AC71" s="16"/>
      <c r="AD71" s="13">
        <v>19</v>
      </c>
      <c r="AE71" s="14"/>
      <c r="AF71" s="14"/>
      <c r="AG71" s="14"/>
      <c r="AH71" s="14"/>
      <c r="AI71" s="14"/>
      <c r="AJ71" s="14">
        <f t="shared" ref="AJ71:AJ73" si="24">BR31-CF31</f>
        <v>13.37700000000001</v>
      </c>
      <c r="AK71" s="14">
        <f t="shared" si="17"/>
        <v>21.685900000000004</v>
      </c>
      <c r="AL71" s="14">
        <f t="shared" si="18"/>
        <v>12.278899999999993</v>
      </c>
      <c r="AM71" s="14"/>
      <c r="AN71" s="14"/>
      <c r="AO71" s="14"/>
      <c r="AP71" s="14"/>
    </row>
    <row r="72" spans="1:42" ht="15.75">
      <c r="A72" s="15"/>
      <c r="B72" s="13">
        <v>20</v>
      </c>
      <c r="C72" s="14"/>
      <c r="D72" s="14"/>
      <c r="E72" s="14"/>
      <c r="F72" s="14"/>
      <c r="G72" s="14"/>
      <c r="H72" s="14">
        <f t="shared" ref="H72" si="25">T32+AF32+AR32+BD32</f>
        <v>126.7396</v>
      </c>
      <c r="I72" s="14">
        <f t="shared" si="23"/>
        <v>183.00120000000001</v>
      </c>
      <c r="J72" s="14">
        <f t="shared" si="23"/>
        <v>0</v>
      </c>
      <c r="K72" s="14"/>
      <c r="L72" s="14"/>
      <c r="M72" s="14"/>
      <c r="N72" s="73"/>
      <c r="O72" s="74"/>
      <c r="P72" s="26">
        <v>20</v>
      </c>
      <c r="Q72" s="166"/>
      <c r="R72" s="146"/>
      <c r="S72" s="146"/>
      <c r="T72" s="166"/>
      <c r="U72" s="166"/>
      <c r="V72" s="166">
        <v>328</v>
      </c>
      <c r="W72" s="166">
        <v>167</v>
      </c>
      <c r="X72" s="166">
        <v>110</v>
      </c>
      <c r="Y72" s="166"/>
      <c r="Z72" s="166"/>
      <c r="AA72" s="166"/>
      <c r="AB72" s="166"/>
      <c r="AC72" s="16"/>
      <c r="AD72" s="13">
        <v>20</v>
      </c>
      <c r="AE72" s="14"/>
      <c r="AF72" s="14"/>
      <c r="AG72" s="14"/>
      <c r="AH72" s="14"/>
      <c r="AI72" s="14"/>
      <c r="AJ72" s="14">
        <f t="shared" si="24"/>
        <v>17.15300000000002</v>
      </c>
      <c r="AK72" s="14">
        <f t="shared" si="17"/>
        <v>19.022899999999993</v>
      </c>
      <c r="AL72" s="14">
        <f t="shared" si="18"/>
        <v>22.281900000000007</v>
      </c>
      <c r="AM72" s="14"/>
      <c r="AN72" s="14"/>
      <c r="AO72" s="14"/>
      <c r="AP72" s="14"/>
    </row>
    <row r="73" spans="1:42" ht="15.75">
      <c r="A73" s="15"/>
      <c r="B73" s="13">
        <v>21</v>
      </c>
      <c r="C73" s="14"/>
      <c r="D73" s="14"/>
      <c r="E73" s="14"/>
      <c r="F73" s="14"/>
      <c r="G73" s="14"/>
      <c r="H73" s="14">
        <f>T33+AF33+AR33+BD33</f>
        <v>72.109399999999994</v>
      </c>
      <c r="I73" s="14">
        <f t="shared" si="23"/>
        <v>179.71940000000001</v>
      </c>
      <c r="J73" s="14">
        <f t="shared" si="23"/>
        <v>0</v>
      </c>
      <c r="K73" s="14"/>
      <c r="L73" s="14"/>
      <c r="M73" s="14"/>
      <c r="N73" s="73"/>
      <c r="O73" s="74"/>
      <c r="P73" s="26">
        <v>21</v>
      </c>
      <c r="Q73" s="166"/>
      <c r="R73" s="146"/>
      <c r="S73" s="146"/>
      <c r="T73" s="166"/>
      <c r="U73" s="166"/>
      <c r="V73" s="166">
        <v>377</v>
      </c>
      <c r="W73" s="166">
        <v>160</v>
      </c>
      <c r="X73" s="166">
        <v>112</v>
      </c>
      <c r="Y73" s="166"/>
      <c r="Z73" s="166"/>
      <c r="AA73" s="166"/>
      <c r="AB73" s="166"/>
      <c r="AC73" s="16"/>
      <c r="AD73" s="13">
        <v>21</v>
      </c>
      <c r="AE73" s="14"/>
      <c r="AF73" s="14"/>
      <c r="AG73" s="14"/>
      <c r="AH73" s="14"/>
      <c r="AI73" s="14"/>
      <c r="AJ73" s="14">
        <f t="shared" si="24"/>
        <v>-2.4447999999999865</v>
      </c>
      <c r="AK73" s="14">
        <f t="shared" si="17"/>
        <v>17.117099999999994</v>
      </c>
      <c r="AL73" s="14">
        <f t="shared" si="18"/>
        <v>21.37639999999999</v>
      </c>
      <c r="AM73" s="14"/>
      <c r="AN73" s="14"/>
      <c r="AO73" s="14"/>
      <c r="AP73" s="14"/>
    </row>
    <row r="74" spans="1:42" ht="15.75">
      <c r="A74" s="15"/>
      <c r="B74" s="13">
        <v>22</v>
      </c>
      <c r="C74" s="14"/>
      <c r="D74" s="14"/>
      <c r="E74" s="14"/>
      <c r="F74" s="14"/>
      <c r="G74" s="14"/>
      <c r="H74" s="14">
        <f>T34+AF34+AR34+BD34</f>
        <v>69.567700000000002</v>
      </c>
      <c r="I74" s="14">
        <f t="shared" si="23"/>
        <v>199.6799</v>
      </c>
      <c r="J74" s="14">
        <f t="shared" si="23"/>
        <v>0</v>
      </c>
      <c r="K74" s="14"/>
      <c r="L74" s="14"/>
      <c r="M74" s="14"/>
      <c r="N74" s="73"/>
      <c r="O74" s="74"/>
      <c r="P74" s="26">
        <v>22</v>
      </c>
      <c r="Q74" s="166"/>
      <c r="R74" s="146"/>
      <c r="S74" s="146"/>
      <c r="T74" s="166"/>
      <c r="U74" s="166"/>
      <c r="V74" s="166">
        <v>159</v>
      </c>
      <c r="W74" s="166">
        <v>150</v>
      </c>
      <c r="X74" s="166">
        <v>110</v>
      </c>
      <c r="Y74" s="166"/>
      <c r="Z74" s="166"/>
      <c r="AA74" s="166"/>
      <c r="AB74" s="166"/>
      <c r="AC74" s="16"/>
      <c r="AD74" s="13">
        <v>22</v>
      </c>
      <c r="AE74" s="14"/>
      <c r="AF74" s="14"/>
      <c r="AG74" s="14"/>
      <c r="AH74" s="14"/>
      <c r="AI74" s="14"/>
      <c r="AJ74" s="14">
        <f t="shared" ref="AI74:AJ83" si="26">BR34-CF34</f>
        <v>11.502499999999998</v>
      </c>
      <c r="AK74" s="14">
        <f t="shared" si="17"/>
        <v>27.268200000000007</v>
      </c>
      <c r="AL74" s="14">
        <f t="shared" si="18"/>
        <v>20.131400000000014</v>
      </c>
      <c r="AM74" s="14"/>
      <c r="AN74" s="14"/>
      <c r="AO74" s="14"/>
      <c r="AP74" s="14"/>
    </row>
    <row r="75" spans="1:42" ht="15.75">
      <c r="A75" s="15"/>
      <c r="B75" s="13">
        <v>23</v>
      </c>
      <c r="C75" s="14"/>
      <c r="D75" s="14"/>
      <c r="E75" s="14"/>
      <c r="F75" s="14"/>
      <c r="G75" s="14"/>
      <c r="H75" s="14">
        <f t="shared" si="23"/>
        <v>70.927099999999996</v>
      </c>
      <c r="I75" s="14">
        <f t="shared" si="23"/>
        <v>240.02260000000001</v>
      </c>
      <c r="J75" s="14">
        <f t="shared" si="23"/>
        <v>0</v>
      </c>
      <c r="K75" s="14"/>
      <c r="L75" s="14"/>
      <c r="M75" s="14"/>
      <c r="N75" s="73"/>
      <c r="O75" s="74"/>
      <c r="P75" s="26">
        <v>23</v>
      </c>
      <c r="Q75" s="166"/>
      <c r="R75" s="146"/>
      <c r="S75" s="146"/>
      <c r="T75" s="166"/>
      <c r="U75" s="166"/>
      <c r="V75" s="166">
        <v>97.8</v>
      </c>
      <c r="W75" s="166">
        <v>194</v>
      </c>
      <c r="X75" s="166">
        <v>112</v>
      </c>
      <c r="Y75" s="166"/>
      <c r="Z75" s="166"/>
      <c r="AA75" s="166"/>
      <c r="AB75" s="166"/>
      <c r="AC75" s="16"/>
      <c r="AD75" s="13">
        <v>23</v>
      </c>
      <c r="AE75" s="14"/>
      <c r="AF75" s="14"/>
      <c r="AG75" s="14"/>
      <c r="AH75" s="14"/>
      <c r="AI75" s="14"/>
      <c r="AJ75" s="14">
        <f>BR35-CF35</f>
        <v>32.077999999999989</v>
      </c>
      <c r="AK75" s="14">
        <f t="shared" si="17"/>
        <v>24.691200000000009</v>
      </c>
      <c r="AL75" s="14">
        <f t="shared" si="18"/>
        <v>17.396999999999991</v>
      </c>
      <c r="AM75" s="14"/>
      <c r="AN75" s="14"/>
      <c r="AO75" s="14"/>
      <c r="AP75" s="14"/>
    </row>
    <row r="76" spans="1:42" ht="15.75">
      <c r="A76" s="15"/>
      <c r="B76" s="13">
        <v>24</v>
      </c>
      <c r="C76" s="14"/>
      <c r="D76" s="14"/>
      <c r="E76" s="14"/>
      <c r="F76" s="14"/>
      <c r="G76" s="14"/>
      <c r="H76" s="14">
        <f t="shared" si="23"/>
        <v>70.0625</v>
      </c>
      <c r="I76" s="14">
        <f t="shared" si="23"/>
        <v>252.17699999999999</v>
      </c>
      <c r="J76" s="14">
        <f t="shared" si="23"/>
        <v>0</v>
      </c>
      <c r="K76" s="14"/>
      <c r="L76" s="14"/>
      <c r="M76" s="14"/>
      <c r="N76" s="73"/>
      <c r="O76" s="74"/>
      <c r="P76" s="26">
        <v>24</v>
      </c>
      <c r="Q76" s="166"/>
      <c r="R76" s="146"/>
      <c r="S76" s="146"/>
      <c r="T76" s="166"/>
      <c r="U76" s="166"/>
      <c r="V76" s="166">
        <v>117</v>
      </c>
      <c r="W76" s="166">
        <v>209</v>
      </c>
      <c r="X76" s="166">
        <v>108</v>
      </c>
      <c r="Y76" s="166"/>
      <c r="Z76" s="166"/>
      <c r="AA76" s="166"/>
      <c r="AB76" s="166"/>
      <c r="AC76" s="16"/>
      <c r="AD76" s="13">
        <v>24</v>
      </c>
      <c r="AE76" s="14"/>
      <c r="AF76" s="14"/>
      <c r="AG76" s="14"/>
      <c r="AH76" s="14"/>
      <c r="AI76" s="14"/>
      <c r="AJ76" s="14">
        <f t="shared" si="26"/>
        <v>25.955299999999994</v>
      </c>
      <c r="AK76" s="14">
        <f t="shared" si="17"/>
        <v>23.785699999999991</v>
      </c>
      <c r="AL76" s="14">
        <f t="shared" si="18"/>
        <v>17.613900000000001</v>
      </c>
      <c r="AM76" s="14"/>
      <c r="AN76" s="14"/>
      <c r="AO76" s="14"/>
      <c r="AP76" s="14"/>
    </row>
    <row r="77" spans="1:42" ht="15.75">
      <c r="A77" s="15"/>
      <c r="B77" s="13">
        <v>25</v>
      </c>
      <c r="C77" s="14"/>
      <c r="D77" s="14"/>
      <c r="E77" s="14"/>
      <c r="F77" s="14"/>
      <c r="G77" s="14"/>
      <c r="H77" s="14">
        <f t="shared" si="23"/>
        <v>152.1344</v>
      </c>
      <c r="I77" s="14">
        <f t="shared" si="23"/>
        <v>242.37290000000002</v>
      </c>
      <c r="J77" s="14">
        <f t="shared" si="23"/>
        <v>120.95099999999999</v>
      </c>
      <c r="K77" s="14"/>
      <c r="L77" s="14"/>
      <c r="M77" s="14"/>
      <c r="N77" s="73"/>
      <c r="O77" s="74"/>
      <c r="P77" s="26">
        <v>25</v>
      </c>
      <c r="Q77" s="166"/>
      <c r="R77" s="146"/>
      <c r="S77" s="146"/>
      <c r="T77" s="166"/>
      <c r="U77" s="166"/>
      <c r="V77" s="166">
        <v>177</v>
      </c>
      <c r="W77" s="166">
        <v>235</v>
      </c>
      <c r="X77" s="166">
        <v>96.9</v>
      </c>
      <c r="Y77" s="166"/>
      <c r="Z77" s="166"/>
      <c r="AA77" s="166"/>
      <c r="AB77" s="166"/>
      <c r="AC77" s="16"/>
      <c r="AD77" s="13">
        <v>25</v>
      </c>
      <c r="AE77" s="14"/>
      <c r="AF77" s="14"/>
      <c r="AG77" s="14"/>
      <c r="AH77" s="14"/>
      <c r="AI77" s="14"/>
      <c r="AJ77" s="14">
        <f t="shared" si="26"/>
        <v>15.264199999999988</v>
      </c>
      <c r="AK77" s="14">
        <f t="shared" si="17"/>
        <v>28.300099999999986</v>
      </c>
      <c r="AL77" s="14">
        <f t="shared" si="18"/>
        <v>13.688299999999998</v>
      </c>
      <c r="AM77" s="14"/>
      <c r="AN77" s="14"/>
      <c r="AO77" s="14"/>
      <c r="AP77" s="14"/>
    </row>
    <row r="78" spans="1:42" ht="15.75">
      <c r="A78" s="15"/>
      <c r="B78" s="13">
        <v>26</v>
      </c>
      <c r="C78" s="14"/>
      <c r="D78" s="14"/>
      <c r="E78" s="14"/>
      <c r="F78" s="14"/>
      <c r="G78" s="14"/>
      <c r="H78" s="14">
        <f t="shared" si="23"/>
        <v>188.98750000000001</v>
      </c>
      <c r="I78" s="14">
        <f t="shared" si="23"/>
        <v>216.05230000000003</v>
      </c>
      <c r="J78" s="14">
        <f t="shared" si="23"/>
        <v>179.51139999999998</v>
      </c>
      <c r="K78" s="14"/>
      <c r="L78" s="14"/>
      <c r="M78" s="14"/>
      <c r="N78" s="73"/>
      <c r="O78" s="74"/>
      <c r="P78" s="26">
        <v>26</v>
      </c>
      <c r="Q78" s="166"/>
      <c r="R78" s="146"/>
      <c r="S78" s="146"/>
      <c r="T78" s="166"/>
      <c r="U78" s="166"/>
      <c r="V78" s="166">
        <v>222</v>
      </c>
      <c r="W78" s="166">
        <v>267</v>
      </c>
      <c r="X78" s="166">
        <v>80.400000000000006</v>
      </c>
      <c r="Y78" s="166"/>
      <c r="Z78" s="166"/>
      <c r="AA78" s="166"/>
      <c r="AB78" s="166"/>
      <c r="AC78" s="16"/>
      <c r="AD78" s="13">
        <v>26</v>
      </c>
      <c r="AE78" s="14"/>
      <c r="AF78" s="14"/>
      <c r="AG78" s="14"/>
      <c r="AH78" s="14"/>
      <c r="AI78" s="14"/>
      <c r="AJ78" s="14">
        <f t="shared" si="26"/>
        <v>16.537000000000006</v>
      </c>
      <c r="AK78" s="14">
        <f t="shared" si="17"/>
        <v>21.518899999999974</v>
      </c>
      <c r="AL78" s="14">
        <f t="shared" si="18"/>
        <v>20.844999999999999</v>
      </c>
      <c r="AM78" s="14"/>
      <c r="AN78" s="14"/>
      <c r="AO78" s="14"/>
      <c r="AP78" s="14"/>
    </row>
    <row r="79" spans="1:42" ht="15.75">
      <c r="A79" s="15"/>
      <c r="B79" s="13">
        <v>27</v>
      </c>
      <c r="C79" s="14"/>
      <c r="D79" s="14"/>
      <c r="E79" s="14"/>
      <c r="F79" s="14"/>
      <c r="G79" s="14"/>
      <c r="H79" s="14">
        <f t="shared" si="23"/>
        <v>188.5977</v>
      </c>
      <c r="I79" s="14">
        <f t="shared" si="23"/>
        <v>182.31530000000001</v>
      </c>
      <c r="J79" s="14">
        <f t="shared" si="23"/>
        <v>194.00750000000002</v>
      </c>
      <c r="K79" s="14"/>
      <c r="L79" s="14"/>
      <c r="M79" s="14"/>
      <c r="N79" s="73"/>
      <c r="O79" s="74"/>
      <c r="P79" s="26">
        <v>27</v>
      </c>
      <c r="Q79" s="166"/>
      <c r="R79" s="146"/>
      <c r="S79" s="146"/>
      <c r="T79" s="166"/>
      <c r="U79" s="166"/>
      <c r="V79" s="166">
        <v>232</v>
      </c>
      <c r="W79" s="166">
        <v>298</v>
      </c>
      <c r="X79" s="166">
        <v>113</v>
      </c>
      <c r="Y79" s="166"/>
      <c r="Z79" s="166"/>
      <c r="AA79" s="166"/>
      <c r="AB79" s="166"/>
      <c r="AC79" s="16"/>
      <c r="AD79" s="13">
        <v>27</v>
      </c>
      <c r="AE79" s="14"/>
      <c r="AF79" s="14"/>
      <c r="AG79" s="14"/>
      <c r="AH79" s="14"/>
      <c r="AI79" s="14"/>
      <c r="AJ79" s="14">
        <f t="shared" si="26"/>
        <v>16.606200000000001</v>
      </c>
      <c r="AK79" s="14">
        <f t="shared" si="17"/>
        <v>11.821300000000008</v>
      </c>
      <c r="AL79" s="14">
        <f t="shared" si="18"/>
        <v>19.250100000000003</v>
      </c>
      <c r="AM79" s="14"/>
      <c r="AN79" s="14"/>
      <c r="AO79" s="14"/>
      <c r="AP79" s="14"/>
    </row>
    <row r="80" spans="1:42" ht="15.75">
      <c r="A80" s="15"/>
      <c r="B80" s="13">
        <v>28</v>
      </c>
      <c r="C80" s="14"/>
      <c r="D80" s="14"/>
      <c r="E80" s="14"/>
      <c r="F80" s="14"/>
      <c r="G80" s="14">
        <f t="shared" si="23"/>
        <v>0</v>
      </c>
      <c r="H80" s="14">
        <f t="shared" si="23"/>
        <v>196.20829999999998</v>
      </c>
      <c r="I80" s="14">
        <f t="shared" si="23"/>
        <v>165.0848</v>
      </c>
      <c r="J80" s="14">
        <f t="shared" si="23"/>
        <v>193.44540000000001</v>
      </c>
      <c r="K80" s="14"/>
      <c r="L80" s="14"/>
      <c r="M80" s="14"/>
      <c r="N80" s="73"/>
      <c r="O80" s="74"/>
      <c r="P80" s="26">
        <v>28</v>
      </c>
      <c r="Q80" s="166"/>
      <c r="R80" s="146"/>
      <c r="S80" s="146"/>
      <c r="T80" s="166"/>
      <c r="U80" s="166">
        <v>33.4</v>
      </c>
      <c r="V80" s="166">
        <v>230</v>
      </c>
      <c r="W80" s="166">
        <v>248</v>
      </c>
      <c r="X80" s="166">
        <v>124</v>
      </c>
      <c r="Y80" s="166"/>
      <c r="Z80" s="166"/>
      <c r="AA80" s="166"/>
      <c r="AB80" s="166"/>
      <c r="AC80" s="16"/>
      <c r="AD80" s="13">
        <v>28</v>
      </c>
      <c r="AE80" s="14"/>
      <c r="AF80" s="14"/>
      <c r="AG80" s="14"/>
      <c r="AH80" s="14"/>
      <c r="AI80" s="14"/>
      <c r="AJ80" s="14">
        <f t="shared" si="26"/>
        <v>17.505300000000005</v>
      </c>
      <c r="AK80" s="14">
        <f t="shared" si="17"/>
        <v>13.605999999999995</v>
      </c>
      <c r="AL80" s="14">
        <f t="shared" si="18"/>
        <v>20.071899999999999</v>
      </c>
      <c r="AM80" s="14"/>
      <c r="AN80" s="14"/>
      <c r="AO80" s="14"/>
      <c r="AP80" s="14"/>
    </row>
    <row r="81" spans="1:42" ht="15.75">
      <c r="A81" s="15"/>
      <c r="B81" s="13">
        <v>29</v>
      </c>
      <c r="C81" s="14"/>
      <c r="D81" s="14"/>
      <c r="E81" s="14"/>
      <c r="F81" s="14"/>
      <c r="G81" s="14">
        <f t="shared" si="23"/>
        <v>0</v>
      </c>
      <c r="H81" s="14">
        <f t="shared" si="23"/>
        <v>219.6885</v>
      </c>
      <c r="I81" s="14">
        <f t="shared" si="23"/>
        <v>160.08260000000001</v>
      </c>
      <c r="J81" s="14">
        <f t="shared" si="23"/>
        <v>193.255</v>
      </c>
      <c r="K81" s="14"/>
      <c r="L81" s="14"/>
      <c r="M81" s="14"/>
      <c r="N81" s="73"/>
      <c r="O81" s="74"/>
      <c r="P81" s="26">
        <v>29</v>
      </c>
      <c r="Q81" s="166"/>
      <c r="R81" s="146"/>
      <c r="S81" s="146"/>
      <c r="T81" s="166"/>
      <c r="U81" s="166">
        <v>68.7</v>
      </c>
      <c r="V81" s="166">
        <v>256</v>
      </c>
      <c r="W81" s="166">
        <v>221</v>
      </c>
      <c r="X81" s="166">
        <v>142</v>
      </c>
      <c r="Y81" s="166"/>
      <c r="Z81" s="166"/>
      <c r="AA81" s="166"/>
      <c r="AB81" s="166"/>
      <c r="AC81" s="16"/>
      <c r="AD81" s="13">
        <v>29</v>
      </c>
      <c r="AE81" s="14"/>
      <c r="AF81" s="14"/>
      <c r="AG81" s="14"/>
      <c r="AH81" s="14"/>
      <c r="AI81" s="14">
        <f t="shared" si="26"/>
        <v>15.963700000000003</v>
      </c>
      <c r="AJ81" s="14">
        <f t="shared" si="26"/>
        <v>18.238299999999981</v>
      </c>
      <c r="AK81" s="14">
        <f t="shared" si="17"/>
        <v>17.08420000000001</v>
      </c>
      <c r="AL81" s="14">
        <f t="shared" si="18"/>
        <v>15.918000000000006</v>
      </c>
      <c r="AM81" s="14"/>
      <c r="AN81" s="14"/>
      <c r="AO81" s="14"/>
      <c r="AP81" s="14"/>
    </row>
    <row r="82" spans="1:42" ht="15.75">
      <c r="A82" s="15"/>
      <c r="B82" s="13">
        <v>30</v>
      </c>
      <c r="C82" s="14"/>
      <c r="D82" s="75" t="s">
        <v>155</v>
      </c>
      <c r="E82" s="14"/>
      <c r="F82" s="14"/>
      <c r="G82" s="14">
        <f t="shared" si="23"/>
        <v>11.2</v>
      </c>
      <c r="H82" s="14">
        <f t="shared" si="23"/>
        <v>236.56379999999999</v>
      </c>
      <c r="I82" s="14">
        <f t="shared" si="23"/>
        <v>178.1174</v>
      </c>
      <c r="J82" s="14">
        <f t="shared" si="23"/>
        <v>119.8674</v>
      </c>
      <c r="K82" s="14"/>
      <c r="L82" s="14"/>
      <c r="M82" s="14"/>
      <c r="N82" s="73"/>
      <c r="O82" s="74"/>
      <c r="P82" s="26">
        <v>30</v>
      </c>
      <c r="Q82" s="146"/>
      <c r="R82" s="146"/>
      <c r="S82" s="146"/>
      <c r="T82" s="166"/>
      <c r="U82" s="166">
        <v>102</v>
      </c>
      <c r="V82" s="166">
        <v>266</v>
      </c>
      <c r="W82" s="166">
        <v>254</v>
      </c>
      <c r="X82" s="166">
        <v>161</v>
      </c>
      <c r="Y82" s="166"/>
      <c r="Z82" s="166"/>
      <c r="AA82" s="166"/>
      <c r="AB82" s="166"/>
      <c r="AC82" s="16"/>
      <c r="AD82" s="13">
        <v>30</v>
      </c>
      <c r="AE82" s="14"/>
      <c r="AF82" s="14"/>
      <c r="AG82" s="14"/>
      <c r="AH82" s="14"/>
      <c r="AI82" s="14">
        <f t="shared" si="26"/>
        <v>49.924499999999995</v>
      </c>
      <c r="AJ82" s="14">
        <f t="shared" si="26"/>
        <v>19.706799999999987</v>
      </c>
      <c r="AK82" s="14">
        <f t="shared" si="17"/>
        <v>18.99799999999999</v>
      </c>
      <c r="AL82" s="14">
        <f t="shared" si="18"/>
        <v>21.965599999999995</v>
      </c>
      <c r="AM82" s="14"/>
      <c r="AN82" s="14"/>
      <c r="AO82" s="14"/>
      <c r="AP82" s="14"/>
    </row>
    <row r="83" spans="1:42" ht="15.75">
      <c r="A83" s="15"/>
      <c r="B83" s="13">
        <v>31</v>
      </c>
      <c r="C83" s="14"/>
      <c r="D83" s="75" t="s">
        <v>155</v>
      </c>
      <c r="E83" s="14"/>
      <c r="F83" s="75"/>
      <c r="G83" s="14">
        <f t="shared" si="23"/>
        <v>24.078099999999999</v>
      </c>
      <c r="H83" s="75" t="s">
        <v>155</v>
      </c>
      <c r="I83" s="14">
        <f t="shared" si="23"/>
        <v>166.80850000000001</v>
      </c>
      <c r="J83" s="14">
        <f t="shared" si="23"/>
        <v>23.264900000000001</v>
      </c>
      <c r="K83" s="75"/>
      <c r="L83" s="14"/>
      <c r="M83" s="75"/>
      <c r="N83" s="73"/>
      <c r="O83" s="74"/>
      <c r="P83" s="26">
        <v>31</v>
      </c>
      <c r="Q83" s="146"/>
      <c r="R83" s="146"/>
      <c r="S83" s="166"/>
      <c r="T83" s="146"/>
      <c r="U83" s="166">
        <v>90.2</v>
      </c>
      <c r="V83" s="166"/>
      <c r="W83" s="166">
        <v>287</v>
      </c>
      <c r="X83" s="166">
        <v>181</v>
      </c>
      <c r="Y83" s="146"/>
      <c r="Z83" s="166"/>
      <c r="AA83" s="146"/>
      <c r="AB83" s="166"/>
      <c r="AC83" s="16"/>
      <c r="AD83" s="13">
        <v>31</v>
      </c>
      <c r="AE83" s="14"/>
      <c r="AF83" s="14"/>
      <c r="AG83" s="14"/>
      <c r="AH83" s="14"/>
      <c r="AI83" s="14">
        <f t="shared" si="26"/>
        <v>34.052899999999994</v>
      </c>
      <c r="AJ83" s="75" t="s">
        <v>155</v>
      </c>
      <c r="AK83" s="14">
        <f t="shared" si="17"/>
        <v>7.1025999999999954</v>
      </c>
      <c r="AL83" s="14">
        <f t="shared" si="18"/>
        <v>22.865100000000012</v>
      </c>
      <c r="AM83" s="14"/>
      <c r="AN83" s="14"/>
      <c r="AO83" s="14"/>
      <c r="AP83" s="14"/>
    </row>
    <row r="84" spans="1:42" ht="15.75">
      <c r="A84" s="15" t="s">
        <v>16</v>
      </c>
      <c r="B84" s="16"/>
      <c r="C84" s="144">
        <f>SUM(C53:C83)</f>
        <v>0</v>
      </c>
      <c r="D84" s="144">
        <f t="shared" ref="D84:N84" si="27">SUM(D53:D83)</f>
        <v>0</v>
      </c>
      <c r="E84" s="17">
        <f t="shared" si="27"/>
        <v>0</v>
      </c>
      <c r="F84" s="17">
        <f t="shared" si="27"/>
        <v>0</v>
      </c>
      <c r="G84" s="17">
        <f t="shared" si="27"/>
        <v>35.278099999999995</v>
      </c>
      <c r="H84" s="17">
        <f t="shared" si="27"/>
        <v>2154.0440000000003</v>
      </c>
      <c r="I84" s="17">
        <f t="shared" si="27"/>
        <v>6938.5464999999995</v>
      </c>
      <c r="J84" s="17">
        <f t="shared" si="27"/>
        <v>3660.9482000000003</v>
      </c>
      <c r="K84" s="17">
        <f t="shared" si="27"/>
        <v>3.0124</v>
      </c>
      <c r="L84" s="17">
        <f t="shared" si="27"/>
        <v>0</v>
      </c>
      <c r="M84" s="17">
        <f t="shared" si="27"/>
        <v>0</v>
      </c>
      <c r="N84" s="13">
        <f t="shared" si="27"/>
        <v>0</v>
      </c>
      <c r="O84" s="74" t="s">
        <v>16</v>
      </c>
      <c r="P84" s="74"/>
      <c r="Q84" s="171">
        <f t="shared" ref="Q84:AB84" si="28">SUM(Q53:Q83)</f>
        <v>0</v>
      </c>
      <c r="R84" s="171">
        <f t="shared" si="28"/>
        <v>0</v>
      </c>
      <c r="S84" s="171">
        <f t="shared" si="28"/>
        <v>0</v>
      </c>
      <c r="T84" s="171">
        <f t="shared" si="28"/>
        <v>0</v>
      </c>
      <c r="U84" s="171">
        <f t="shared" si="28"/>
        <v>294.3</v>
      </c>
      <c r="V84" s="171">
        <f t="shared" si="28"/>
        <v>4315.6000000000004</v>
      </c>
      <c r="W84" s="171">
        <f t="shared" si="28"/>
        <v>6344</v>
      </c>
      <c r="X84" s="171">
        <f t="shared" si="28"/>
        <v>5350.2999999999993</v>
      </c>
      <c r="Y84" s="171">
        <f t="shared" si="28"/>
        <v>519</v>
      </c>
      <c r="Z84" s="171">
        <f t="shared" si="28"/>
        <v>0</v>
      </c>
      <c r="AA84" s="171">
        <f t="shared" si="28"/>
        <v>0</v>
      </c>
      <c r="AB84" s="171">
        <f t="shared" si="28"/>
        <v>0</v>
      </c>
      <c r="AC84" s="16" t="s">
        <v>16</v>
      </c>
      <c r="AD84" s="16"/>
      <c r="AE84" s="17">
        <f>SUM(AE53:AE83)</f>
        <v>0</v>
      </c>
      <c r="AF84" s="17">
        <f t="shared" ref="AF84:AP84" si="29">SUM(AF53:AF83)</f>
        <v>0</v>
      </c>
      <c r="AG84" s="17">
        <f t="shared" si="29"/>
        <v>0</v>
      </c>
      <c r="AH84" s="17">
        <f t="shared" si="29"/>
        <v>0</v>
      </c>
      <c r="AI84" s="17">
        <f t="shared" si="29"/>
        <v>99.941099999999992</v>
      </c>
      <c r="AJ84" s="17">
        <f t="shared" si="29"/>
        <v>763.9206999999999</v>
      </c>
      <c r="AK84" s="17">
        <f t="shared" si="29"/>
        <v>707.13990000000013</v>
      </c>
      <c r="AL84" s="17">
        <f t="shared" si="29"/>
        <v>571.55240000000015</v>
      </c>
      <c r="AM84" s="17">
        <f t="shared" si="29"/>
        <v>32.373099999999994</v>
      </c>
      <c r="AN84" s="17">
        <f t="shared" si="29"/>
        <v>0</v>
      </c>
      <c r="AO84" s="17">
        <f t="shared" si="29"/>
        <v>0</v>
      </c>
      <c r="AP84" s="17">
        <f t="shared" si="29"/>
        <v>0</v>
      </c>
    </row>
    <row r="85" spans="1:42" ht="15.75">
      <c r="A85" s="15" t="s">
        <v>17</v>
      </c>
      <c r="B85" s="16"/>
      <c r="C85" s="145">
        <f>C84*1.98</f>
        <v>0</v>
      </c>
      <c r="D85" s="145">
        <f t="shared" ref="D85:N85" si="30">D84*1.98</f>
        <v>0</v>
      </c>
      <c r="E85" s="19">
        <f t="shared" si="30"/>
        <v>0</v>
      </c>
      <c r="F85" s="19">
        <f t="shared" si="30"/>
        <v>0</v>
      </c>
      <c r="G85" s="19">
        <f t="shared" si="30"/>
        <v>69.850637999999989</v>
      </c>
      <c r="H85" s="19">
        <f t="shared" si="30"/>
        <v>4265.0071200000002</v>
      </c>
      <c r="I85" s="19">
        <f t="shared" si="30"/>
        <v>13738.322069999998</v>
      </c>
      <c r="J85" s="19">
        <f t="shared" si="30"/>
        <v>7248.6774360000009</v>
      </c>
      <c r="K85" s="19">
        <f t="shared" si="30"/>
        <v>5.9645520000000003</v>
      </c>
      <c r="L85" s="19">
        <f t="shared" si="30"/>
        <v>0</v>
      </c>
      <c r="M85" s="19">
        <f t="shared" si="30"/>
        <v>0</v>
      </c>
      <c r="N85" s="19">
        <f t="shared" si="30"/>
        <v>0</v>
      </c>
      <c r="O85" s="74" t="s">
        <v>17</v>
      </c>
      <c r="P85" s="74"/>
      <c r="Q85" s="172">
        <f t="shared" ref="Q85:AB85" si="31">Q84*1.9835</f>
        <v>0</v>
      </c>
      <c r="R85" s="172">
        <f t="shared" si="31"/>
        <v>0</v>
      </c>
      <c r="S85" s="172">
        <f t="shared" si="31"/>
        <v>0</v>
      </c>
      <c r="T85" s="172">
        <f t="shared" si="31"/>
        <v>0</v>
      </c>
      <c r="U85" s="172">
        <f t="shared" si="31"/>
        <v>583.74405000000002</v>
      </c>
      <c r="V85" s="172">
        <f t="shared" si="31"/>
        <v>8559.9926000000014</v>
      </c>
      <c r="W85" s="172">
        <f t="shared" si="31"/>
        <v>12583.324000000001</v>
      </c>
      <c r="X85" s="172">
        <f t="shared" si="31"/>
        <v>10612.320049999998</v>
      </c>
      <c r="Y85" s="172">
        <f t="shared" si="31"/>
        <v>1029.4365</v>
      </c>
      <c r="Z85" s="172">
        <f t="shared" si="31"/>
        <v>0</v>
      </c>
      <c r="AA85" s="172">
        <f t="shared" si="31"/>
        <v>0</v>
      </c>
      <c r="AB85" s="172">
        <f t="shared" si="31"/>
        <v>0</v>
      </c>
      <c r="AC85" s="16" t="s">
        <v>17</v>
      </c>
      <c r="AD85" s="16"/>
      <c r="AE85" s="19">
        <f>AE84*1.98</f>
        <v>0</v>
      </c>
      <c r="AF85" s="19">
        <f t="shared" ref="AF85:AP85" si="32">AF84*1.98</f>
        <v>0</v>
      </c>
      <c r="AG85" s="19">
        <f t="shared" si="32"/>
        <v>0</v>
      </c>
      <c r="AH85" s="19">
        <f t="shared" si="32"/>
        <v>0</v>
      </c>
      <c r="AI85" s="19">
        <f t="shared" si="32"/>
        <v>197.88337799999999</v>
      </c>
      <c r="AJ85" s="19">
        <f t="shared" si="32"/>
        <v>1512.5629859999997</v>
      </c>
      <c r="AK85" s="19">
        <f t="shared" si="32"/>
        <v>1400.1370020000002</v>
      </c>
      <c r="AL85" s="19">
        <f t="shared" si="32"/>
        <v>1131.6737520000004</v>
      </c>
      <c r="AM85" s="19">
        <f t="shared" si="32"/>
        <v>64.098737999999983</v>
      </c>
      <c r="AN85" s="19">
        <f t="shared" si="32"/>
        <v>0</v>
      </c>
      <c r="AO85" s="19">
        <f t="shared" si="32"/>
        <v>0</v>
      </c>
      <c r="AP85" s="19">
        <f t="shared" si="32"/>
        <v>0</v>
      </c>
    </row>
    <row r="86" spans="1:42" ht="15.75">
      <c r="A86" s="15" t="s">
        <v>116</v>
      </c>
      <c r="B86" s="16"/>
      <c r="C86" s="17"/>
      <c r="D86" s="17"/>
      <c r="E86" s="17"/>
      <c r="F86" s="19"/>
      <c r="G86" s="17"/>
      <c r="H86" s="17"/>
      <c r="I86" s="17"/>
      <c r="J86" s="17"/>
      <c r="K86" s="20"/>
      <c r="L86" s="21"/>
      <c r="M86" s="20"/>
      <c r="N86" s="17"/>
      <c r="O86" s="15" t="s">
        <v>116</v>
      </c>
      <c r="P86" s="16"/>
      <c r="Q86" s="17"/>
      <c r="R86" s="17"/>
      <c r="S86" s="17"/>
      <c r="T86" s="19"/>
      <c r="U86" s="17"/>
      <c r="V86" s="17"/>
      <c r="W86" s="17"/>
      <c r="X86" s="17"/>
      <c r="Y86" s="20"/>
      <c r="Z86" s="21"/>
      <c r="AA86" s="20"/>
      <c r="AB86" s="18"/>
      <c r="AC86" s="17"/>
      <c r="AD86" s="16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</row>
    <row r="87" spans="1:42" ht="15.75">
      <c r="A87" s="15" t="s">
        <v>117</v>
      </c>
      <c r="B87" s="16"/>
      <c r="C87" s="17">
        <f>IF(CourtlandAboveLovewell!C19&gt;0,CourtlandAboveLovewell!E19+CourtlandAboveLovewell!L19,0)</f>
        <v>0</v>
      </c>
      <c r="D87" s="17">
        <f>IF(CourtlandAboveLovewell!C20&gt;0,CourtlandAboveLovewell!E20+CourtlandAboveLovewell!L20,0)</f>
        <v>0</v>
      </c>
      <c r="E87" s="17">
        <f>IF(CourtlandAboveLovewell!C21&gt;0,CourtlandAboveLovewell!E21+CourtlandAboveLovewell!L21,0)</f>
        <v>0</v>
      </c>
      <c r="F87" s="17">
        <f>IF(CourtlandAboveLovewell!C22&gt;0,CourtlandAboveLovewell!E22+CourtlandAboveLovewell!L22,0)</f>
        <v>0</v>
      </c>
      <c r="G87" s="17">
        <f>IF(CourtlandAboveLovewell!C23&gt;0,CourtlandAboveLovewell!E23+CourtlandAboveLovewell!L23,0)</f>
        <v>0</v>
      </c>
      <c r="H87" s="17">
        <f>IF(CourtlandAboveLovewell!C24&gt;0,CourtlandAboveLovewell!E24+CourtlandAboveLovewell!L24,0)</f>
        <v>8</v>
      </c>
      <c r="I87" s="17">
        <f>IF(CourtlandAboveLovewell!C25&gt;0,CourtlandAboveLovewell!E25+CourtlandAboveLovewell!L25,0)</f>
        <v>338</v>
      </c>
      <c r="J87" s="17">
        <f>IF(CourtlandAboveLovewell!C26&gt;0,CourtlandAboveLovewell!E26+CourtlandAboveLovewell!L26,0)</f>
        <v>186</v>
      </c>
      <c r="K87" s="17">
        <f>IF(CourtlandAboveLovewell!C27&gt;0,CourtlandAboveLovewell!E27+CourtlandAboveLovewell!L27,0)</f>
        <v>0</v>
      </c>
      <c r="L87" s="17">
        <f>IF(CourtlandAboveLovewell!C28&gt;0,CourtlandAboveLovewell!E28+CourtlandAboveLovewell!L28,0)</f>
        <v>0</v>
      </c>
      <c r="M87" s="17">
        <f>IF(CourtlandAboveLovewell!C29&gt;0,CourtlandAboveLovewell!E29+CourtlandAboveLovewell!L29,0)</f>
        <v>0</v>
      </c>
      <c r="N87" s="17">
        <f>IF(CourtlandAboveLovewell!C30&gt;0,CourtlandAboveLovewell!E30+CourtlandAboveLovewell!L30,0)</f>
        <v>0</v>
      </c>
      <c r="O87" s="15" t="s">
        <v>117</v>
      </c>
      <c r="P87" s="16"/>
      <c r="Q87" s="17">
        <f>IF(CourtlandAboveLovewell!C19&gt;0,CourtlandAboveLovewell!M19+AccountingYear!AE85/(CourtlandAboveLovewell!C19-CourtlandAboveLovewell!D19)*CourtlandAboveLovewell!N19,0)</f>
        <v>0</v>
      </c>
      <c r="R87" s="17">
        <f>IF(CourtlandAboveLovewell!C20&gt;0,CourtlandAboveLovewell!M20+AccountingYear!AF85/(CourtlandAboveLovewell!C20-CourtlandAboveLovewell!D20)*CourtlandAboveLovewell!N20,0)</f>
        <v>0</v>
      </c>
      <c r="S87" s="17">
        <f>IF(CourtlandAboveLovewell!C21&gt;0,CourtlandAboveLovewell!M21+AccountingYear!AG85/(CourtlandAboveLovewell!C21-CourtlandAboveLovewell!D21)*CourtlandAboveLovewell!N21,0)</f>
        <v>0</v>
      </c>
      <c r="T87" s="17">
        <f>IF(CourtlandAboveLovewell!C22&gt;0,CourtlandAboveLovewell!M22+AccountingYear!AH85/(CourtlandAboveLovewell!C22-CourtlandAboveLovewell!D22)*CourtlandAboveLovewell!N22,0)</f>
        <v>0</v>
      </c>
      <c r="U87" s="17">
        <f>IF(CourtlandAboveLovewell!C23&gt;0,CourtlandAboveLovewell!M23+AccountingYear!AI85/(CourtlandAboveLovewell!C23-CourtlandAboveLovewell!D23)*CourtlandAboveLovewell!N23,0)</f>
        <v>197.88337799999999</v>
      </c>
      <c r="V87" s="17">
        <f>IF(CourtlandAboveLovewell!C24&gt;0,CourtlandAboveLovewell!M24+AccountingYear!AJ85/(CourtlandAboveLovewell!C24-CourtlandAboveLovewell!D24)*CourtlandAboveLovewell!N24,0)</f>
        <v>1505.5249228792077</v>
      </c>
      <c r="W87" s="17">
        <f>IF(CourtlandAboveLovewell!C25&gt;0,CourtlandAboveLovewell!M25+AccountingYear!AK85/(CourtlandAboveLovewell!C25-CourtlandAboveLovewell!D25)*CourtlandAboveLovewell!N25,0)</f>
        <v>1064.0266214925161</v>
      </c>
      <c r="X87" s="17">
        <f>IF(CourtlandAboveLovewell!C26&gt;0,CourtlandAboveLovewell!M26+AccountingYear!AL85/(CourtlandAboveLovewell!C26-CourtlandAboveLovewell!D26)*CourtlandAboveLovewell!N26,0)</f>
        <v>946.93944425396842</v>
      </c>
      <c r="Y87" s="17">
        <f>IF(CourtlandAboveLovewell!C27&gt;0,CourtlandAboveLovewell!M27+AccountingYear!AM85/(CourtlandAboveLovewell!C27-CourtlandAboveLovewell!D27)*CourtlandAboveLovewell!N27,0)</f>
        <v>-6.2108406142857291</v>
      </c>
      <c r="Z87" s="17">
        <f>IF(CourtlandAboveLovewell!C28&gt;0,CourtlandAboveLovewell!M28+AccountingYear!AN85/(CourtlandAboveLovewell!C28-CourtlandAboveLovewell!D28)*CourtlandAboveLovewell!N28,0)</f>
        <v>0</v>
      </c>
      <c r="AA87" s="17">
        <f>IF(CourtlandAboveLovewell!C29&gt;0,CourtlandAboveLovewell!M29+AccountingYear!AO85/(CourtlandAboveLovewell!C29-CourtlandAboveLovewell!D29)*CourtlandAboveLovewell!N29,0)</f>
        <v>0</v>
      </c>
      <c r="AB87" s="18">
        <f>IF(CourtlandAboveLovewell!C30&gt;0,CourtlandAboveLovewell!M30+AccountingYear!AP85/(CourtlandAboveLovewell!C30-CourtlandAboveLovewell!D30)*CourtlandAboveLovewell!N30,0)</f>
        <v>0</v>
      </c>
      <c r="AC87" s="16" t="s">
        <v>42</v>
      </c>
      <c r="AD87" s="16" t="s">
        <v>37</v>
      </c>
      <c r="AE87" s="17">
        <f>SUM(AE85:AP85)</f>
        <v>4306.3558560000001</v>
      </c>
      <c r="AF87" s="17"/>
      <c r="AG87" s="17"/>
      <c r="AH87" s="19"/>
      <c r="AI87" s="17"/>
      <c r="AJ87" s="17"/>
      <c r="AK87" s="17"/>
      <c r="AL87" s="17"/>
      <c r="AM87" s="20"/>
      <c r="AN87" s="21"/>
      <c r="AO87" s="20"/>
      <c r="AP87" s="18"/>
    </row>
    <row r="88" spans="1:42" ht="16.5" thickBot="1">
      <c r="A88" s="12" t="s">
        <v>118</v>
      </c>
      <c r="B88" s="27"/>
      <c r="C88" s="31">
        <f>SUM(C85:N85)+SUM(C87:N87)</f>
        <v>25859.821816000003</v>
      </c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64" t="s">
        <v>120</v>
      </c>
      <c r="P88" s="6"/>
      <c r="Q88" s="65">
        <f>SUM(Q85:AB85)+SUM(Q87:AB87)</f>
        <v>37076.980726011403</v>
      </c>
      <c r="R88" s="6"/>
      <c r="S88" s="6"/>
      <c r="T88" s="6"/>
      <c r="U88" s="6"/>
      <c r="V88" s="6"/>
      <c r="W88" s="6"/>
      <c r="X88" s="6"/>
      <c r="Y88" s="6"/>
      <c r="Z88" s="6"/>
      <c r="AA88" s="6"/>
      <c r="AB88" s="7"/>
      <c r="AC88" s="22">
        <f>AA13</f>
        <v>2018</v>
      </c>
      <c r="AD88" s="22"/>
      <c r="AE88" s="22"/>
      <c r="AF88" s="23"/>
      <c r="AG88" s="22"/>
      <c r="AH88" s="22"/>
      <c r="AI88" s="23"/>
      <c r="AJ88" s="22"/>
      <c r="AK88" s="22"/>
      <c r="AL88" s="22"/>
      <c r="AM88" s="24"/>
      <c r="AN88" s="22"/>
      <c r="AO88" s="24"/>
      <c r="AP88" s="25"/>
    </row>
    <row r="89" spans="1:42" ht="16.5" thickBot="1">
      <c r="A89" s="28">
        <f>A13</f>
        <v>2018</v>
      </c>
      <c r="B89" s="29"/>
      <c r="C89" s="29"/>
      <c r="D89" s="59"/>
      <c r="E89" s="29"/>
      <c r="F89" s="29"/>
      <c r="G89" s="59"/>
      <c r="H89" s="29"/>
      <c r="I89" s="29"/>
      <c r="J89" s="29"/>
      <c r="K89" s="60"/>
      <c r="L89" s="29"/>
      <c r="M89" s="60"/>
      <c r="N89" s="29"/>
      <c r="O89" s="66">
        <f>A13</f>
        <v>2018</v>
      </c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8"/>
    </row>
  </sheetData>
  <phoneticPr fontId="3" type="noConversion"/>
  <pageMargins left="0.75" right="0.75" top="1" bottom="1" header="0.5" footer="0.5"/>
  <pageSetup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41"/>
  <sheetViews>
    <sheetView topLeftCell="A6" zoomScale="65" zoomScaleNormal="65" workbookViewId="0">
      <selection activeCell="B7" sqref="B7:T32"/>
    </sheetView>
  </sheetViews>
  <sheetFormatPr defaultRowHeight="12.75"/>
  <cols>
    <col min="1" max="1" width="10.140625" customWidth="1"/>
    <col min="2" max="2" width="25.28515625" customWidth="1"/>
    <col min="3" max="4" width="13" customWidth="1"/>
    <col min="5" max="5" width="18.28515625" customWidth="1"/>
    <col min="6" max="8" width="13" customWidth="1"/>
    <col min="9" max="9" width="18" customWidth="1"/>
    <col min="10" max="20" width="13" customWidth="1"/>
  </cols>
  <sheetData>
    <row r="1" spans="1:23" ht="15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</row>
    <row r="2" spans="1:23" ht="15.75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136"/>
      <c r="T2" s="98"/>
      <c r="U2" s="98"/>
      <c r="V2" s="98"/>
      <c r="W2" s="98"/>
    </row>
    <row r="3" spans="1:23" ht="15">
      <c r="A3" s="98"/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98"/>
      <c r="V3" s="98"/>
      <c r="W3" s="98"/>
    </row>
    <row r="4" spans="1:23" ht="15">
      <c r="A4" s="98"/>
      <c r="B4" s="95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139"/>
      <c r="V4" s="98"/>
      <c r="W4" s="98"/>
    </row>
    <row r="5" spans="1:23" ht="41.25">
      <c r="A5" s="98"/>
      <c r="B5" s="97"/>
      <c r="C5" s="98"/>
      <c r="D5" s="98" t="s">
        <v>45</v>
      </c>
      <c r="E5" s="98"/>
      <c r="F5" s="98"/>
      <c r="G5" s="98"/>
      <c r="H5" s="98"/>
      <c r="I5" s="98"/>
      <c r="J5" s="98"/>
      <c r="K5" s="99" t="s">
        <v>46</v>
      </c>
      <c r="L5" s="98"/>
      <c r="M5" s="98"/>
      <c r="N5" s="98"/>
      <c r="O5" s="100"/>
      <c r="P5" s="98"/>
      <c r="Q5" s="100">
        <v>2016</v>
      </c>
      <c r="R5" s="98" t="s">
        <v>45</v>
      </c>
      <c r="S5" s="98"/>
      <c r="T5" s="98"/>
      <c r="U5" s="139"/>
      <c r="V5" s="98"/>
      <c r="W5" s="98"/>
    </row>
    <row r="6" spans="1:23" ht="15">
      <c r="A6" s="98"/>
      <c r="B6" s="97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139"/>
      <c r="V6" s="98"/>
      <c r="W6" s="98"/>
    </row>
    <row r="7" spans="1:23" ht="30">
      <c r="A7" s="98"/>
      <c r="B7" s="101">
        <v>1</v>
      </c>
      <c r="C7" s="101">
        <v>2</v>
      </c>
      <c r="D7" s="101">
        <v>3</v>
      </c>
      <c r="E7" s="101">
        <v>4</v>
      </c>
      <c r="F7" s="101">
        <v>5</v>
      </c>
      <c r="G7" s="101">
        <v>6</v>
      </c>
      <c r="H7" s="101">
        <v>7</v>
      </c>
      <c r="I7" s="101">
        <v>8</v>
      </c>
      <c r="J7" s="101">
        <v>9</v>
      </c>
      <c r="K7" s="101">
        <v>10</v>
      </c>
      <c r="L7" s="101">
        <v>11</v>
      </c>
      <c r="M7" s="101">
        <v>12</v>
      </c>
      <c r="N7" s="101">
        <v>13</v>
      </c>
      <c r="O7" s="101">
        <v>14</v>
      </c>
      <c r="P7" s="101">
        <v>15</v>
      </c>
      <c r="Q7" s="101">
        <v>16</v>
      </c>
      <c r="R7" s="101">
        <v>17</v>
      </c>
      <c r="S7" s="101">
        <v>18</v>
      </c>
      <c r="T7" s="101">
        <v>19</v>
      </c>
      <c r="U7" s="139"/>
      <c r="V7" s="98"/>
      <c r="W7" s="98"/>
    </row>
    <row r="8" spans="1:23" ht="15.75" thickBot="1">
      <c r="A8" s="98"/>
      <c r="B8" s="95"/>
      <c r="C8" s="102" t="s">
        <v>47</v>
      </c>
      <c r="D8" s="102" t="s">
        <v>47</v>
      </c>
      <c r="E8" s="102" t="s">
        <v>48</v>
      </c>
      <c r="F8" s="102" t="s">
        <v>49</v>
      </c>
      <c r="G8" s="102" t="s">
        <v>50</v>
      </c>
      <c r="H8" s="102" t="s">
        <v>48</v>
      </c>
      <c r="I8" s="102" t="s">
        <v>47</v>
      </c>
      <c r="J8" s="102" t="s">
        <v>51</v>
      </c>
      <c r="K8" s="102" t="s">
        <v>52</v>
      </c>
      <c r="L8" s="102" t="s">
        <v>53</v>
      </c>
      <c r="M8" s="102" t="s">
        <v>54</v>
      </c>
      <c r="N8" s="102" t="s">
        <v>55</v>
      </c>
      <c r="O8" s="102" t="s">
        <v>56</v>
      </c>
      <c r="P8" s="102" t="s">
        <v>57</v>
      </c>
      <c r="Q8" s="102" t="s">
        <v>58</v>
      </c>
      <c r="R8" s="102" t="s">
        <v>59</v>
      </c>
      <c r="S8" s="102" t="s">
        <v>60</v>
      </c>
      <c r="T8" s="102" t="s">
        <v>61</v>
      </c>
      <c r="U8" s="139"/>
      <c r="V8" s="98"/>
      <c r="W8" s="98"/>
    </row>
    <row r="9" spans="1:23" ht="30">
      <c r="A9" s="98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4"/>
      <c r="M9" s="105"/>
      <c r="N9" s="106" t="s">
        <v>62</v>
      </c>
      <c r="O9" s="107"/>
      <c r="P9" s="107"/>
      <c r="Q9" s="104"/>
      <c r="R9" s="106" t="s">
        <v>20</v>
      </c>
      <c r="S9" s="107"/>
      <c r="T9" s="108" t="s">
        <v>63</v>
      </c>
      <c r="U9" s="139"/>
      <c r="V9" s="98"/>
      <c r="W9" s="98"/>
    </row>
    <row r="10" spans="1:23" ht="30.75" thickBot="1">
      <c r="A10" s="98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10"/>
      <c r="M10" s="111"/>
      <c r="N10" s="112" t="s">
        <v>64</v>
      </c>
      <c r="O10" s="100"/>
      <c r="P10" s="100"/>
      <c r="Q10" s="110"/>
      <c r="R10" s="112" t="s">
        <v>62</v>
      </c>
      <c r="S10" s="100"/>
      <c r="T10" s="113"/>
      <c r="U10" s="139"/>
      <c r="V10" s="98"/>
      <c r="W10" s="98"/>
    </row>
    <row r="11" spans="1:23" ht="30">
      <c r="A11" s="98"/>
      <c r="B11" s="114"/>
      <c r="C11" s="114"/>
      <c r="D11" s="114"/>
      <c r="E11" s="114"/>
      <c r="F11" s="114"/>
      <c r="G11" s="114"/>
      <c r="H11" s="114"/>
      <c r="I11" s="114"/>
      <c r="J11" s="114"/>
      <c r="K11" s="109"/>
      <c r="L11" s="104"/>
      <c r="M11" s="105" t="s">
        <v>65</v>
      </c>
      <c r="N11" s="106"/>
      <c r="O11" s="104" t="s">
        <v>66</v>
      </c>
      <c r="P11" s="107"/>
      <c r="Q11" s="110"/>
      <c r="R11" s="112" t="s">
        <v>67</v>
      </c>
      <c r="S11" s="100"/>
      <c r="T11" s="113" t="s">
        <v>68</v>
      </c>
      <c r="U11" s="139"/>
      <c r="V11" s="98"/>
      <c r="W11" s="98"/>
    </row>
    <row r="12" spans="1:23" ht="30.75" thickBot="1">
      <c r="A12" s="98"/>
      <c r="B12" s="114"/>
      <c r="C12" s="114"/>
      <c r="D12" s="114"/>
      <c r="E12" s="115" t="s">
        <v>69</v>
      </c>
      <c r="F12" s="114"/>
      <c r="G12" s="114"/>
      <c r="H12" s="115" t="s">
        <v>70</v>
      </c>
      <c r="I12" s="116" t="s">
        <v>71</v>
      </c>
      <c r="J12" s="114"/>
      <c r="K12" s="109"/>
      <c r="L12" s="110"/>
      <c r="M12" s="111" t="s">
        <v>72</v>
      </c>
      <c r="N12" s="112"/>
      <c r="O12" s="110" t="s">
        <v>73</v>
      </c>
      <c r="P12" s="100"/>
      <c r="Q12" s="110"/>
      <c r="R12" s="112" t="s">
        <v>74</v>
      </c>
      <c r="S12" s="100"/>
      <c r="T12" s="113" t="s">
        <v>75</v>
      </c>
      <c r="U12" s="139"/>
      <c r="V12" s="98"/>
      <c r="W12" s="98"/>
    </row>
    <row r="13" spans="1:23" ht="30">
      <c r="A13" s="98"/>
      <c r="B13" s="114"/>
      <c r="C13" s="114"/>
      <c r="D13" s="114"/>
      <c r="E13" s="115" t="s">
        <v>76</v>
      </c>
      <c r="F13" s="115" t="s">
        <v>42</v>
      </c>
      <c r="G13" s="115" t="s">
        <v>42</v>
      </c>
      <c r="H13" s="115" t="s">
        <v>76</v>
      </c>
      <c r="I13" s="116" t="s">
        <v>77</v>
      </c>
      <c r="J13" s="115" t="s">
        <v>42</v>
      </c>
      <c r="K13" s="115" t="s">
        <v>42</v>
      </c>
      <c r="L13" s="104"/>
      <c r="M13" s="105" t="s">
        <v>78</v>
      </c>
      <c r="N13" s="106"/>
      <c r="O13" s="104" t="s">
        <v>79</v>
      </c>
      <c r="P13" s="107"/>
      <c r="Q13" s="104"/>
      <c r="R13" s="105" t="s">
        <v>78</v>
      </c>
      <c r="S13" s="106"/>
      <c r="T13" s="113" t="s">
        <v>80</v>
      </c>
      <c r="U13" s="139"/>
      <c r="V13" s="98"/>
      <c r="W13" s="98"/>
    </row>
    <row r="14" spans="1:23" ht="30">
      <c r="A14" s="98"/>
      <c r="B14" s="114"/>
      <c r="C14" s="115"/>
      <c r="D14" s="115"/>
      <c r="E14" s="115" t="s">
        <v>81</v>
      </c>
      <c r="F14" s="115" t="s">
        <v>82</v>
      </c>
      <c r="G14" s="115" t="s">
        <v>83</v>
      </c>
      <c r="H14" s="115" t="s">
        <v>81</v>
      </c>
      <c r="I14" s="116" t="s">
        <v>84</v>
      </c>
      <c r="J14" s="115" t="s">
        <v>82</v>
      </c>
      <c r="K14" s="115" t="s">
        <v>83</v>
      </c>
      <c r="L14" s="110"/>
      <c r="M14" s="111" t="s">
        <v>85</v>
      </c>
      <c r="N14" s="100"/>
      <c r="O14" s="110" t="s">
        <v>86</v>
      </c>
      <c r="P14" s="100"/>
      <c r="Q14" s="110"/>
      <c r="R14" s="111" t="s">
        <v>85</v>
      </c>
      <c r="S14" s="100"/>
      <c r="T14" s="113" t="s">
        <v>68</v>
      </c>
      <c r="U14" s="139"/>
      <c r="V14" s="98"/>
      <c r="W14" s="98"/>
    </row>
    <row r="15" spans="1:23" ht="30.75" thickBot="1">
      <c r="A15" s="98"/>
      <c r="B15" s="114"/>
      <c r="C15" s="115" t="s">
        <v>87</v>
      </c>
      <c r="D15" s="115" t="s">
        <v>87</v>
      </c>
      <c r="E15" s="115" t="s">
        <v>88</v>
      </c>
      <c r="F15" s="115" t="s">
        <v>89</v>
      </c>
      <c r="G15" s="115" t="s">
        <v>90</v>
      </c>
      <c r="H15" s="115" t="s">
        <v>88</v>
      </c>
      <c r="I15" s="115" t="s">
        <v>87</v>
      </c>
      <c r="J15" s="115" t="s">
        <v>89</v>
      </c>
      <c r="K15" s="115" t="s">
        <v>90</v>
      </c>
      <c r="L15" s="110"/>
      <c r="M15" s="111" t="s">
        <v>91</v>
      </c>
      <c r="N15" s="100"/>
      <c r="O15" s="110" t="s">
        <v>92</v>
      </c>
      <c r="P15" s="100"/>
      <c r="Q15" s="110"/>
      <c r="R15" s="111" t="s">
        <v>93</v>
      </c>
      <c r="S15" s="100"/>
      <c r="T15" s="113" t="s">
        <v>94</v>
      </c>
      <c r="U15" s="139"/>
      <c r="V15" s="98"/>
      <c r="W15" s="98"/>
    </row>
    <row r="16" spans="1:23" ht="30">
      <c r="A16" s="98"/>
      <c r="B16" s="115" t="s">
        <v>95</v>
      </c>
      <c r="C16" s="115" t="s">
        <v>85</v>
      </c>
      <c r="D16" s="115" t="s">
        <v>85</v>
      </c>
      <c r="E16" s="115" t="s">
        <v>85</v>
      </c>
      <c r="F16" s="115" t="s">
        <v>90</v>
      </c>
      <c r="G16" s="115" t="s">
        <v>69</v>
      </c>
      <c r="H16" s="115" t="s">
        <v>85</v>
      </c>
      <c r="I16" s="115" t="s">
        <v>85</v>
      </c>
      <c r="J16" s="115" t="s">
        <v>90</v>
      </c>
      <c r="K16" s="115" t="s">
        <v>70</v>
      </c>
      <c r="L16" s="117" t="s">
        <v>69</v>
      </c>
      <c r="M16" s="118" t="s">
        <v>70</v>
      </c>
      <c r="N16" s="119"/>
      <c r="O16" s="117" t="s">
        <v>70</v>
      </c>
      <c r="P16" s="119"/>
      <c r="Q16" s="117" t="s">
        <v>69</v>
      </c>
      <c r="R16" s="118" t="s">
        <v>70</v>
      </c>
      <c r="S16" s="119"/>
      <c r="T16" s="113"/>
      <c r="U16" s="139"/>
      <c r="V16" s="98"/>
      <c r="W16" s="98"/>
    </row>
    <row r="17" spans="1:23" ht="30.75" thickBot="1">
      <c r="A17" s="98"/>
      <c r="B17" s="114"/>
      <c r="C17" s="115" t="s">
        <v>96</v>
      </c>
      <c r="D17" s="115" t="s">
        <v>97</v>
      </c>
      <c r="E17" s="120" t="s">
        <v>98</v>
      </c>
      <c r="F17" s="115" t="s">
        <v>69</v>
      </c>
      <c r="G17" s="120" t="s">
        <v>98</v>
      </c>
      <c r="H17" s="121" t="s">
        <v>92</v>
      </c>
      <c r="I17" s="115" t="s">
        <v>99</v>
      </c>
      <c r="J17" s="115" t="s">
        <v>70</v>
      </c>
      <c r="K17" s="121" t="s">
        <v>92</v>
      </c>
      <c r="L17" s="122" t="s">
        <v>76</v>
      </c>
      <c r="M17" s="115" t="s">
        <v>76</v>
      </c>
      <c r="N17" s="115" t="s">
        <v>100</v>
      </c>
      <c r="O17" s="122" t="s">
        <v>76</v>
      </c>
      <c r="P17" s="115" t="s">
        <v>100</v>
      </c>
      <c r="Q17" s="122" t="s">
        <v>76</v>
      </c>
      <c r="R17" s="115" t="s">
        <v>76</v>
      </c>
      <c r="S17" s="115" t="s">
        <v>100</v>
      </c>
      <c r="T17" s="123"/>
      <c r="U17" s="139"/>
      <c r="V17" s="98"/>
      <c r="W17" s="98"/>
    </row>
    <row r="18" spans="1:23" ht="15.75" thickBot="1">
      <c r="A18" s="98"/>
      <c r="B18" s="124"/>
      <c r="C18" s="125"/>
      <c r="D18" s="125"/>
      <c r="E18" s="125"/>
      <c r="F18" s="125"/>
      <c r="G18" s="125"/>
      <c r="H18" s="125"/>
      <c r="I18" s="125"/>
      <c r="J18" s="125"/>
      <c r="K18" s="125"/>
      <c r="L18" s="126"/>
      <c r="M18" s="127"/>
      <c r="N18" s="128"/>
      <c r="O18" s="129"/>
      <c r="P18" s="130"/>
      <c r="Q18" s="126"/>
      <c r="R18" s="127"/>
      <c r="S18" s="127"/>
      <c r="T18" s="131"/>
      <c r="U18" s="139"/>
      <c r="V18" s="98"/>
      <c r="W18" s="98"/>
    </row>
    <row r="19" spans="1:23" ht="24" thickTop="1">
      <c r="A19" s="98"/>
      <c r="B19" s="132" t="s">
        <v>101</v>
      </c>
      <c r="C19" s="157">
        <v>0</v>
      </c>
      <c r="D19" s="158">
        <v>0</v>
      </c>
      <c r="E19" s="157">
        <v>0</v>
      </c>
      <c r="F19" s="161">
        <f t="shared" ref="F19:F30" si="0">D19+E19</f>
        <v>0</v>
      </c>
      <c r="G19" s="161">
        <f t="shared" ref="G19:G30" si="1">C19-F19</f>
        <v>0</v>
      </c>
      <c r="H19" s="162">
        <v>0</v>
      </c>
      <c r="I19" s="157">
        <v>0</v>
      </c>
      <c r="J19" s="161">
        <f t="shared" ref="J19:J30" si="2">H19+I19</f>
        <v>0</v>
      </c>
      <c r="K19" s="161">
        <f t="shared" ref="K19:K30" si="3">D19-J19</f>
        <v>0</v>
      </c>
      <c r="L19" s="133">
        <f>IF(F19=0,0,ROUNDDOWN(G19-(G19*D19/F19),0))</f>
        <v>0</v>
      </c>
      <c r="M19" s="134">
        <f>IF(G19=0,0,ROUND((G19-L19)*(H19/J19),0))</f>
        <v>0</v>
      </c>
      <c r="N19" s="147">
        <v>0</v>
      </c>
      <c r="O19" s="133">
        <v>0</v>
      </c>
      <c r="P19" s="147">
        <f t="shared" ref="P19:P30" si="4">K19-O19</f>
        <v>0</v>
      </c>
      <c r="Q19" s="133">
        <f t="shared" ref="Q19:Q30" si="5">ROUND(+E19+L19,0)</f>
        <v>0</v>
      </c>
      <c r="R19" s="161">
        <f t="shared" ref="R19:S30" si="6">H19+M19+O19</f>
        <v>0</v>
      </c>
      <c r="S19" s="161">
        <f t="shared" si="6"/>
        <v>0</v>
      </c>
      <c r="T19" s="163">
        <f t="shared" ref="T19:T30" si="7">Q19+R19+S19</f>
        <v>0</v>
      </c>
      <c r="U19" s="139"/>
      <c r="V19" s="98"/>
      <c r="W19" s="98"/>
    </row>
    <row r="20" spans="1:23" ht="23.25">
      <c r="A20" s="98"/>
      <c r="B20" s="135" t="s">
        <v>102</v>
      </c>
      <c r="C20" s="159">
        <v>0</v>
      </c>
      <c r="D20" s="160">
        <v>0</v>
      </c>
      <c r="E20" s="159">
        <v>0</v>
      </c>
      <c r="F20" s="134">
        <f t="shared" si="0"/>
        <v>0</v>
      </c>
      <c r="G20" s="134">
        <f t="shared" si="1"/>
        <v>0</v>
      </c>
      <c r="H20" s="164">
        <v>0</v>
      </c>
      <c r="I20" s="159">
        <v>0</v>
      </c>
      <c r="J20" s="134">
        <f t="shared" si="2"/>
        <v>0</v>
      </c>
      <c r="K20" s="134">
        <f t="shared" si="3"/>
        <v>0</v>
      </c>
      <c r="L20" s="133">
        <f t="shared" ref="L20:L30" si="8">IF(F20=0,0,ROUNDDOWN(G20-(G20*D20/F20),0))</f>
        <v>0</v>
      </c>
      <c r="M20" s="134">
        <f t="shared" ref="M20:M30" si="9">IF(G20=0,0,ROUND((G20-L20)*(H20/J20),0))</f>
        <v>0</v>
      </c>
      <c r="N20" s="134">
        <f t="shared" ref="N20:N30" si="10">G20-L20-M20</f>
        <v>0</v>
      </c>
      <c r="O20" s="133">
        <v>0</v>
      </c>
      <c r="P20" s="134">
        <f t="shared" si="4"/>
        <v>0</v>
      </c>
      <c r="Q20" s="133">
        <f t="shared" si="5"/>
        <v>0</v>
      </c>
      <c r="R20" s="134">
        <f t="shared" si="6"/>
        <v>0</v>
      </c>
      <c r="S20" s="134">
        <f t="shared" si="6"/>
        <v>0</v>
      </c>
      <c r="T20" s="133">
        <f t="shared" si="7"/>
        <v>0</v>
      </c>
      <c r="U20" s="139"/>
      <c r="V20" s="98"/>
      <c r="W20" s="98"/>
    </row>
    <row r="21" spans="1:23" ht="23.25">
      <c r="A21" s="98"/>
      <c r="B21" s="135" t="s">
        <v>103</v>
      </c>
      <c r="C21" s="159">
        <v>0</v>
      </c>
      <c r="D21" s="160">
        <v>0</v>
      </c>
      <c r="E21" s="159">
        <v>0</v>
      </c>
      <c r="F21" s="134">
        <f t="shared" si="0"/>
        <v>0</v>
      </c>
      <c r="G21" s="134">
        <f t="shared" si="1"/>
        <v>0</v>
      </c>
      <c r="H21" s="164">
        <v>0</v>
      </c>
      <c r="I21" s="159">
        <v>0</v>
      </c>
      <c r="J21" s="134">
        <f t="shared" si="2"/>
        <v>0</v>
      </c>
      <c r="K21" s="134">
        <f t="shared" si="3"/>
        <v>0</v>
      </c>
      <c r="L21" s="133">
        <f t="shared" si="8"/>
        <v>0</v>
      </c>
      <c r="M21" s="134">
        <f t="shared" si="9"/>
        <v>0</v>
      </c>
      <c r="N21" s="134">
        <f t="shared" si="10"/>
        <v>0</v>
      </c>
      <c r="O21" s="133">
        <v>0</v>
      </c>
      <c r="P21" s="134">
        <f t="shared" si="4"/>
        <v>0</v>
      </c>
      <c r="Q21" s="133">
        <f t="shared" si="5"/>
        <v>0</v>
      </c>
      <c r="R21" s="134">
        <f t="shared" si="6"/>
        <v>0</v>
      </c>
      <c r="S21" s="134">
        <f t="shared" si="6"/>
        <v>0</v>
      </c>
      <c r="T21" s="133">
        <f t="shared" si="7"/>
        <v>0</v>
      </c>
      <c r="U21" s="139"/>
      <c r="V21" s="98"/>
      <c r="W21" s="98"/>
    </row>
    <row r="22" spans="1:23" ht="23.25">
      <c r="A22" s="98"/>
      <c r="B22" s="135" t="s">
        <v>104</v>
      </c>
      <c r="C22" s="159">
        <v>4102</v>
      </c>
      <c r="D22" s="160">
        <v>2965</v>
      </c>
      <c r="E22" s="159">
        <v>0</v>
      </c>
      <c r="F22" s="134">
        <f t="shared" si="0"/>
        <v>2965</v>
      </c>
      <c r="G22" s="134">
        <f t="shared" si="1"/>
        <v>1137</v>
      </c>
      <c r="H22" s="164">
        <v>0</v>
      </c>
      <c r="I22" s="159">
        <v>1794</v>
      </c>
      <c r="J22" s="134">
        <f t="shared" si="2"/>
        <v>1794</v>
      </c>
      <c r="K22" s="134">
        <f t="shared" si="3"/>
        <v>1171</v>
      </c>
      <c r="L22" s="133">
        <f t="shared" si="8"/>
        <v>0</v>
      </c>
      <c r="M22" s="134">
        <f t="shared" si="9"/>
        <v>0</v>
      </c>
      <c r="N22" s="134">
        <f t="shared" si="10"/>
        <v>1137</v>
      </c>
      <c r="O22" s="133">
        <v>0</v>
      </c>
      <c r="P22" s="134">
        <f t="shared" si="4"/>
        <v>1171</v>
      </c>
      <c r="Q22" s="133">
        <f t="shared" si="5"/>
        <v>0</v>
      </c>
      <c r="R22" s="134">
        <f t="shared" si="6"/>
        <v>0</v>
      </c>
      <c r="S22" s="134">
        <f t="shared" si="6"/>
        <v>4102</v>
      </c>
      <c r="T22" s="133">
        <f t="shared" si="7"/>
        <v>4102</v>
      </c>
      <c r="U22" s="139"/>
      <c r="V22" s="98"/>
      <c r="W22" s="98"/>
    </row>
    <row r="23" spans="1:23" ht="23.25">
      <c r="A23" s="98"/>
      <c r="B23" s="135" t="s">
        <v>105</v>
      </c>
      <c r="C23" s="159">
        <v>4974</v>
      </c>
      <c r="D23" s="160">
        <v>3598</v>
      </c>
      <c r="E23" s="159">
        <v>0</v>
      </c>
      <c r="F23" s="134">
        <f t="shared" si="0"/>
        <v>3598</v>
      </c>
      <c r="G23" s="134">
        <f t="shared" si="1"/>
        <v>1376</v>
      </c>
      <c r="H23" s="164">
        <v>0</v>
      </c>
      <c r="I23" s="159">
        <v>2655</v>
      </c>
      <c r="J23" s="134">
        <f t="shared" si="2"/>
        <v>2655</v>
      </c>
      <c r="K23" s="134">
        <f t="shared" si="3"/>
        <v>943</v>
      </c>
      <c r="L23" s="133">
        <f t="shared" si="8"/>
        <v>0</v>
      </c>
      <c r="M23" s="134">
        <f t="shared" si="9"/>
        <v>0</v>
      </c>
      <c r="N23" s="134">
        <f t="shared" si="10"/>
        <v>1376</v>
      </c>
      <c r="O23" s="133">
        <f>ROUND(+K23*H23/J23,0)</f>
        <v>0</v>
      </c>
      <c r="P23" s="134">
        <f t="shared" si="4"/>
        <v>943</v>
      </c>
      <c r="Q23" s="133">
        <f t="shared" si="5"/>
        <v>0</v>
      </c>
      <c r="R23" s="134">
        <f t="shared" si="6"/>
        <v>0</v>
      </c>
      <c r="S23" s="134">
        <f t="shared" si="6"/>
        <v>4974</v>
      </c>
      <c r="T23" s="133">
        <f t="shared" si="7"/>
        <v>4974</v>
      </c>
      <c r="U23" s="139"/>
      <c r="V23" s="98"/>
      <c r="W23" s="98"/>
    </row>
    <row r="24" spans="1:23" ht="23.25">
      <c r="A24" s="98"/>
      <c r="B24" s="135" t="s">
        <v>106</v>
      </c>
      <c r="C24" s="159">
        <v>10075</v>
      </c>
      <c r="D24" s="160">
        <v>8560</v>
      </c>
      <c r="E24" s="159">
        <v>7</v>
      </c>
      <c r="F24" s="134">
        <f t="shared" si="0"/>
        <v>8567</v>
      </c>
      <c r="G24" s="134">
        <f t="shared" si="1"/>
        <v>1508</v>
      </c>
      <c r="H24" s="164">
        <v>2294</v>
      </c>
      <c r="I24" s="159">
        <v>3562</v>
      </c>
      <c r="J24" s="134">
        <f t="shared" si="2"/>
        <v>5856</v>
      </c>
      <c r="K24" s="134">
        <f t="shared" si="3"/>
        <v>2704</v>
      </c>
      <c r="L24" s="133">
        <f t="shared" si="8"/>
        <v>1</v>
      </c>
      <c r="M24" s="134">
        <f t="shared" si="9"/>
        <v>590</v>
      </c>
      <c r="N24" s="134">
        <f t="shared" si="10"/>
        <v>917</v>
      </c>
      <c r="O24" s="133">
        <f>ROUND(+K24*H24/J24,0)</f>
        <v>1059</v>
      </c>
      <c r="P24" s="134">
        <f t="shared" si="4"/>
        <v>1645</v>
      </c>
      <c r="Q24" s="133">
        <f t="shared" si="5"/>
        <v>8</v>
      </c>
      <c r="R24" s="134">
        <f t="shared" si="6"/>
        <v>3943</v>
      </c>
      <c r="S24" s="134">
        <f t="shared" si="6"/>
        <v>6124</v>
      </c>
      <c r="T24" s="133">
        <f t="shared" si="7"/>
        <v>10075</v>
      </c>
      <c r="U24" s="139"/>
      <c r="V24" s="98"/>
      <c r="W24" s="98"/>
    </row>
    <row r="25" spans="1:23" ht="23.25">
      <c r="A25" s="98"/>
      <c r="B25" s="135" t="s">
        <v>107</v>
      </c>
      <c r="C25" s="159">
        <v>13986</v>
      </c>
      <c r="D25" s="160">
        <v>12583</v>
      </c>
      <c r="E25" s="159">
        <v>312</v>
      </c>
      <c r="F25" s="134">
        <f t="shared" si="0"/>
        <v>12895</v>
      </c>
      <c r="G25" s="134">
        <f t="shared" si="1"/>
        <v>1091</v>
      </c>
      <c r="H25" s="164">
        <v>5717</v>
      </c>
      <c r="I25" s="159">
        <v>4632</v>
      </c>
      <c r="J25" s="134">
        <f t="shared" si="2"/>
        <v>10349</v>
      </c>
      <c r="K25" s="134">
        <f t="shared" si="3"/>
        <v>2234</v>
      </c>
      <c r="L25" s="133">
        <f t="shared" si="8"/>
        <v>26</v>
      </c>
      <c r="M25" s="134">
        <f t="shared" si="9"/>
        <v>588</v>
      </c>
      <c r="N25" s="134">
        <f t="shared" si="10"/>
        <v>477</v>
      </c>
      <c r="O25" s="133">
        <f>ROUND(+K25*H25/J25,0)</f>
        <v>1234</v>
      </c>
      <c r="P25" s="134">
        <f t="shared" si="4"/>
        <v>1000</v>
      </c>
      <c r="Q25" s="133">
        <f t="shared" si="5"/>
        <v>338</v>
      </c>
      <c r="R25" s="134">
        <f t="shared" si="6"/>
        <v>7539</v>
      </c>
      <c r="S25" s="134">
        <f t="shared" si="6"/>
        <v>6109</v>
      </c>
      <c r="T25" s="133">
        <f t="shared" si="7"/>
        <v>13986</v>
      </c>
      <c r="U25" s="139"/>
      <c r="V25" s="98"/>
      <c r="W25" s="98"/>
    </row>
    <row r="26" spans="1:23" ht="23.25">
      <c r="A26" s="98"/>
      <c r="B26" s="135" t="s">
        <v>108</v>
      </c>
      <c r="C26" s="159">
        <v>11746</v>
      </c>
      <c r="D26" s="160">
        <v>10612</v>
      </c>
      <c r="E26" s="159">
        <v>171</v>
      </c>
      <c r="F26" s="134">
        <f t="shared" si="0"/>
        <v>10783</v>
      </c>
      <c r="G26" s="134">
        <f t="shared" si="1"/>
        <v>963</v>
      </c>
      <c r="H26" s="164">
        <v>4008</v>
      </c>
      <c r="I26" s="159">
        <v>4803</v>
      </c>
      <c r="J26" s="134">
        <f t="shared" si="2"/>
        <v>8811</v>
      </c>
      <c r="K26" s="134">
        <f t="shared" si="3"/>
        <v>1801</v>
      </c>
      <c r="L26" s="133">
        <f t="shared" si="8"/>
        <v>15</v>
      </c>
      <c r="M26" s="134">
        <f t="shared" si="9"/>
        <v>431</v>
      </c>
      <c r="N26" s="134">
        <f t="shared" si="10"/>
        <v>517</v>
      </c>
      <c r="O26" s="133">
        <f>ROUND(+K26*H26/J26,0)</f>
        <v>819</v>
      </c>
      <c r="P26" s="134">
        <f t="shared" si="4"/>
        <v>982</v>
      </c>
      <c r="Q26" s="133">
        <f t="shared" si="5"/>
        <v>186</v>
      </c>
      <c r="R26" s="134">
        <f t="shared" si="6"/>
        <v>5258</v>
      </c>
      <c r="S26" s="134">
        <f t="shared" si="6"/>
        <v>6302</v>
      </c>
      <c r="T26" s="133">
        <f t="shared" si="7"/>
        <v>11746</v>
      </c>
      <c r="U26" s="139"/>
      <c r="V26" s="98"/>
      <c r="W26" s="98"/>
    </row>
    <row r="27" spans="1:23" ht="23.25">
      <c r="A27" s="98"/>
      <c r="B27" s="135" t="s">
        <v>109</v>
      </c>
      <c r="C27" s="159">
        <v>1821</v>
      </c>
      <c r="D27" s="160">
        <v>2241</v>
      </c>
      <c r="E27" s="159">
        <v>0</v>
      </c>
      <c r="F27" s="134">
        <f t="shared" si="0"/>
        <v>2241</v>
      </c>
      <c r="G27" s="134">
        <f t="shared" si="1"/>
        <v>-420</v>
      </c>
      <c r="H27" s="164">
        <v>338</v>
      </c>
      <c r="I27" s="159">
        <v>1973</v>
      </c>
      <c r="J27" s="134">
        <f t="shared" si="2"/>
        <v>2311</v>
      </c>
      <c r="K27" s="134">
        <f t="shared" si="3"/>
        <v>-70</v>
      </c>
      <c r="L27" s="133">
        <f t="shared" si="8"/>
        <v>0</v>
      </c>
      <c r="M27" s="134">
        <f t="shared" si="9"/>
        <v>-61</v>
      </c>
      <c r="N27" s="134">
        <f t="shared" si="10"/>
        <v>-359</v>
      </c>
      <c r="O27" s="133">
        <f>ROUND(+K27*H27/J27,0)</f>
        <v>-10</v>
      </c>
      <c r="P27" s="134">
        <f t="shared" si="4"/>
        <v>-60</v>
      </c>
      <c r="Q27" s="133">
        <f t="shared" si="5"/>
        <v>0</v>
      </c>
      <c r="R27" s="134">
        <f t="shared" si="6"/>
        <v>267</v>
      </c>
      <c r="S27" s="134">
        <f t="shared" si="6"/>
        <v>1554</v>
      </c>
      <c r="T27" s="133">
        <f t="shared" si="7"/>
        <v>1821</v>
      </c>
      <c r="U27" s="139"/>
      <c r="V27" s="98"/>
      <c r="W27" s="98"/>
    </row>
    <row r="28" spans="1:23" ht="23.25">
      <c r="A28" s="98"/>
      <c r="B28" s="135" t="s">
        <v>110</v>
      </c>
      <c r="C28" s="159">
        <v>0</v>
      </c>
      <c r="D28" s="160">
        <v>0</v>
      </c>
      <c r="E28" s="159">
        <v>0</v>
      </c>
      <c r="F28" s="134">
        <f t="shared" si="0"/>
        <v>0</v>
      </c>
      <c r="G28" s="134">
        <f t="shared" si="1"/>
        <v>0</v>
      </c>
      <c r="H28" s="164">
        <v>0</v>
      </c>
      <c r="I28" s="159">
        <v>0</v>
      </c>
      <c r="J28" s="134">
        <f t="shared" si="2"/>
        <v>0</v>
      </c>
      <c r="K28" s="134">
        <f t="shared" si="3"/>
        <v>0</v>
      </c>
      <c r="L28" s="133">
        <f t="shared" si="8"/>
        <v>0</v>
      </c>
      <c r="M28" s="134">
        <f t="shared" si="9"/>
        <v>0</v>
      </c>
      <c r="N28" s="134">
        <f t="shared" si="10"/>
        <v>0</v>
      </c>
      <c r="O28" s="133">
        <v>0</v>
      </c>
      <c r="P28" s="134">
        <f t="shared" si="4"/>
        <v>0</v>
      </c>
      <c r="Q28" s="133">
        <f t="shared" si="5"/>
        <v>0</v>
      </c>
      <c r="R28" s="134">
        <f t="shared" si="6"/>
        <v>0</v>
      </c>
      <c r="S28" s="134">
        <f t="shared" si="6"/>
        <v>0</v>
      </c>
      <c r="T28" s="133">
        <f t="shared" si="7"/>
        <v>0</v>
      </c>
      <c r="U28" s="139"/>
      <c r="V28" s="98"/>
      <c r="W28" s="98"/>
    </row>
    <row r="29" spans="1:23" ht="23.25">
      <c r="A29" s="98"/>
      <c r="B29" s="135" t="s">
        <v>111</v>
      </c>
      <c r="C29" s="159">
        <v>0</v>
      </c>
      <c r="D29" s="160">
        <v>0</v>
      </c>
      <c r="E29" s="159">
        <v>0</v>
      </c>
      <c r="F29" s="134">
        <f t="shared" si="0"/>
        <v>0</v>
      </c>
      <c r="G29" s="134">
        <f t="shared" si="1"/>
        <v>0</v>
      </c>
      <c r="H29" s="164">
        <v>0</v>
      </c>
      <c r="I29" s="159">
        <v>0</v>
      </c>
      <c r="J29" s="134">
        <f t="shared" si="2"/>
        <v>0</v>
      </c>
      <c r="K29" s="134">
        <f t="shared" si="3"/>
        <v>0</v>
      </c>
      <c r="L29" s="133">
        <f t="shared" si="8"/>
        <v>0</v>
      </c>
      <c r="M29" s="134">
        <f t="shared" si="9"/>
        <v>0</v>
      </c>
      <c r="N29" s="134">
        <f t="shared" si="10"/>
        <v>0</v>
      </c>
      <c r="O29" s="133">
        <v>0</v>
      </c>
      <c r="P29" s="134">
        <f t="shared" si="4"/>
        <v>0</v>
      </c>
      <c r="Q29" s="133">
        <f t="shared" si="5"/>
        <v>0</v>
      </c>
      <c r="R29" s="134">
        <f t="shared" si="6"/>
        <v>0</v>
      </c>
      <c r="S29" s="134">
        <f t="shared" si="6"/>
        <v>0</v>
      </c>
      <c r="T29" s="133">
        <f t="shared" si="7"/>
        <v>0</v>
      </c>
      <c r="U29" s="139"/>
      <c r="V29" s="98"/>
      <c r="W29" s="98"/>
    </row>
    <row r="30" spans="1:23" ht="23.25">
      <c r="A30" s="98"/>
      <c r="B30" s="135" t="s">
        <v>112</v>
      </c>
      <c r="C30" s="159">
        <v>0</v>
      </c>
      <c r="D30" s="160">
        <v>0</v>
      </c>
      <c r="E30" s="159">
        <v>0</v>
      </c>
      <c r="F30" s="134">
        <f t="shared" si="0"/>
        <v>0</v>
      </c>
      <c r="G30" s="134">
        <f t="shared" si="1"/>
        <v>0</v>
      </c>
      <c r="H30" s="164">
        <v>0</v>
      </c>
      <c r="I30" s="159">
        <v>0</v>
      </c>
      <c r="J30" s="134">
        <f t="shared" si="2"/>
        <v>0</v>
      </c>
      <c r="K30" s="134">
        <f t="shared" si="3"/>
        <v>0</v>
      </c>
      <c r="L30" s="133">
        <f t="shared" si="8"/>
        <v>0</v>
      </c>
      <c r="M30" s="134">
        <f t="shared" si="9"/>
        <v>0</v>
      </c>
      <c r="N30" s="134">
        <f t="shared" si="10"/>
        <v>0</v>
      </c>
      <c r="O30" s="133">
        <v>0</v>
      </c>
      <c r="P30" s="134">
        <f t="shared" si="4"/>
        <v>0</v>
      </c>
      <c r="Q30" s="133">
        <f t="shared" si="5"/>
        <v>0</v>
      </c>
      <c r="R30" s="134">
        <f t="shared" si="6"/>
        <v>0</v>
      </c>
      <c r="S30" s="134">
        <f t="shared" si="6"/>
        <v>0</v>
      </c>
      <c r="T30" s="133">
        <f t="shared" si="7"/>
        <v>0</v>
      </c>
      <c r="U30" s="139"/>
      <c r="V30" s="98"/>
      <c r="W30" s="98"/>
    </row>
    <row r="31" spans="1:23" ht="24" thickBot="1">
      <c r="A31" s="98"/>
      <c r="B31" s="135"/>
      <c r="C31" s="134"/>
      <c r="D31" s="160"/>
      <c r="E31" s="134"/>
      <c r="F31" s="134"/>
      <c r="G31" s="134"/>
      <c r="H31" s="134"/>
      <c r="I31" s="134"/>
      <c r="J31" s="134"/>
      <c r="K31" s="134"/>
      <c r="L31" s="133"/>
      <c r="M31" s="134"/>
      <c r="N31" s="134"/>
      <c r="O31" s="133"/>
      <c r="P31" s="134"/>
      <c r="Q31" s="133"/>
      <c r="R31" s="134"/>
      <c r="S31" s="134"/>
      <c r="T31" s="133"/>
      <c r="U31" s="139"/>
      <c r="V31" s="98"/>
      <c r="W31" s="98"/>
    </row>
    <row r="32" spans="1:23" ht="24.75" thickTop="1" thickBot="1">
      <c r="A32" s="98"/>
      <c r="B32" s="132" t="s">
        <v>42</v>
      </c>
      <c r="C32" s="161">
        <f t="shared" ref="C32:L32" si="11">SUM(C19:C30)</f>
        <v>46704</v>
      </c>
      <c r="D32" s="161">
        <f t="shared" si="11"/>
        <v>40559</v>
      </c>
      <c r="E32" s="161">
        <f t="shared" si="11"/>
        <v>490</v>
      </c>
      <c r="F32" s="161">
        <f t="shared" si="11"/>
        <v>41049</v>
      </c>
      <c r="G32" s="161">
        <f t="shared" si="11"/>
        <v>5655</v>
      </c>
      <c r="H32" s="161">
        <f t="shared" si="11"/>
        <v>12357</v>
      </c>
      <c r="I32" s="161">
        <f t="shared" si="11"/>
        <v>19419</v>
      </c>
      <c r="J32" s="161">
        <f t="shared" si="11"/>
        <v>31776</v>
      </c>
      <c r="K32" s="161">
        <f t="shared" si="11"/>
        <v>8783</v>
      </c>
      <c r="L32" s="163">
        <f t="shared" si="11"/>
        <v>42</v>
      </c>
      <c r="M32" s="161">
        <f>ROUNDDOWN(SUM(M19:M30),0)</f>
        <v>1548</v>
      </c>
      <c r="N32" s="161">
        <f t="shared" ref="N32:T32" si="12">SUM(N19:N30)</f>
        <v>4065</v>
      </c>
      <c r="O32" s="163">
        <f t="shared" si="12"/>
        <v>3102</v>
      </c>
      <c r="P32" s="161">
        <f t="shared" si="12"/>
        <v>5681</v>
      </c>
      <c r="Q32" s="163">
        <f t="shared" si="12"/>
        <v>532</v>
      </c>
      <c r="R32" s="161">
        <f t="shared" si="12"/>
        <v>17007</v>
      </c>
      <c r="S32" s="161">
        <f t="shared" si="12"/>
        <v>29165</v>
      </c>
      <c r="T32" s="163">
        <f t="shared" si="12"/>
        <v>46704</v>
      </c>
      <c r="U32" s="139"/>
      <c r="V32" s="98"/>
      <c r="W32" s="98"/>
    </row>
    <row r="33" spans="1:23" ht="15">
      <c r="A33" s="98"/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1"/>
      <c r="M33" s="141"/>
      <c r="N33" s="141"/>
      <c r="O33" s="141"/>
      <c r="P33" s="141"/>
      <c r="Q33" s="141"/>
      <c r="R33" s="141"/>
      <c r="S33" s="141"/>
      <c r="T33" s="140"/>
      <c r="U33" s="98"/>
      <c r="V33" s="98"/>
      <c r="W33" s="98"/>
    </row>
    <row r="34" spans="1:23" ht="15">
      <c r="A34" s="98"/>
      <c r="B34" s="98"/>
      <c r="C34" s="98" t="s">
        <v>164</v>
      </c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</row>
    <row r="35" spans="1:23" ht="15">
      <c r="A35" s="98"/>
      <c r="B35" s="98"/>
      <c r="C35" s="98"/>
      <c r="D35" s="98"/>
      <c r="E35" s="98" t="s">
        <v>163</v>
      </c>
      <c r="F35" s="98"/>
      <c r="G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</row>
    <row r="36" spans="1:23" ht="15">
      <c r="A36" s="98"/>
      <c r="B36" s="98"/>
      <c r="C36" s="98"/>
      <c r="D36" s="98"/>
      <c r="E36" s="98"/>
      <c r="F36" s="98"/>
      <c r="G36" s="98"/>
      <c r="H36" s="98" t="s">
        <v>162</v>
      </c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</row>
    <row r="37" spans="1:23" ht="15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</row>
    <row r="38" spans="1:23" ht="15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</row>
    <row r="39" spans="1:23" ht="15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</row>
    <row r="40" spans="1:23" ht="15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</row>
    <row r="41" spans="1:23">
      <c r="A41" s="83"/>
      <c r="B41" s="92"/>
      <c r="C41" s="92"/>
      <c r="D41" s="92"/>
      <c r="E41" s="92"/>
      <c r="F41" s="92"/>
      <c r="G41" s="92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Documentation</vt:lpstr>
      <vt:lpstr>Summary</vt:lpstr>
      <vt:lpstr>AccountingYear</vt:lpstr>
      <vt:lpstr>CourtlandAboveLovewell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SZheng</dc:creator>
  <cp:lastModifiedBy>Burgert, Kari</cp:lastModifiedBy>
  <dcterms:created xsi:type="dcterms:W3CDTF">2005-05-09T13:24:24Z</dcterms:created>
  <dcterms:modified xsi:type="dcterms:W3CDTF">2019-04-08T17:17:43Z</dcterms:modified>
</cp:coreProperties>
</file>