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tndnrnas01.stone.ne.gov\share\WaterPlanning\Republican\Projects\RRCAAnnualUpdate\2018\C_Accounting\b_FederalReservoir\"/>
    </mc:Choice>
  </mc:AlternateContent>
  <bookViews>
    <workbookView xWindow="0" yWindow="0" windowWidth="25200" windowHeight="11850"/>
  </bookViews>
  <sheets>
    <sheet name="A" sheetId="1" r:id="rId1"/>
    <sheet name="Sheet1" sheetId="2" r:id="rId2"/>
  </sheets>
  <definedNames>
    <definedName name="_xlnm.Print_Area" localSheetId="0">A!$A$1:$P$28</definedName>
    <definedName name="_xlnm.Print_Area">A!$A$1:$P$24</definedName>
  </definedNames>
  <calcPr calcId="162913"/>
</workbook>
</file>

<file path=xl/calcChain.xml><?xml version="1.0" encoding="utf-8"?>
<calcChain xmlns="http://schemas.openxmlformats.org/spreadsheetml/2006/main">
  <c r="S20" i="1" l="1"/>
  <c r="T20" i="1" s="1"/>
  <c r="T9" i="1"/>
  <c r="S10" i="1" l="1"/>
  <c r="T10" i="1" l="1"/>
  <c r="S11" i="1" l="1"/>
  <c r="T11" i="1"/>
  <c r="S12" i="1" l="1"/>
  <c r="T12" i="1"/>
  <c r="S13" i="1" l="1"/>
  <c r="T13" i="1" l="1"/>
  <c r="S14" i="1" l="1"/>
  <c r="T14" i="1" l="1"/>
  <c r="S15" i="1" l="1"/>
  <c r="T15" i="1"/>
  <c r="S16" i="1" l="1"/>
  <c r="T16" i="1" s="1"/>
  <c r="S17" i="1" l="1"/>
  <c r="T17" i="1" s="1"/>
  <c r="S18" i="1" l="1"/>
  <c r="T18" i="1"/>
  <c r="S19" i="1" l="1"/>
  <c r="S22" i="1" s="1"/>
  <c r="T19" i="1"/>
  <c r="E19" i="1" l="1"/>
  <c r="E18" i="1" l="1"/>
  <c r="E17" i="1" l="1"/>
  <c r="E14" i="1" l="1"/>
  <c r="E15" i="1"/>
  <c r="E16" i="1"/>
  <c r="E13" i="1" l="1"/>
  <c r="H6" i="2" l="1"/>
  <c r="H7" i="2"/>
  <c r="E7" i="2" s="1"/>
  <c r="H8" i="2"/>
  <c r="H9" i="2"/>
  <c r="H10" i="2"/>
  <c r="I10" i="2" s="1"/>
  <c r="G13" i="1" s="1"/>
  <c r="M13" i="1" s="1"/>
  <c r="H11" i="2"/>
  <c r="I11" i="2" s="1"/>
  <c r="G14" i="1" s="1"/>
  <c r="M14" i="1" s="1"/>
  <c r="H12" i="2"/>
  <c r="I12" i="2" s="1"/>
  <c r="G15" i="1" s="1"/>
  <c r="M15" i="1" s="1"/>
  <c r="H13" i="2"/>
  <c r="I13" i="2" s="1"/>
  <c r="G16" i="1" s="1"/>
  <c r="M16" i="1" s="1"/>
  <c r="H14" i="2"/>
  <c r="I14" i="2" s="1"/>
  <c r="G17" i="1" s="1"/>
  <c r="M17" i="1" s="1"/>
  <c r="H15" i="2"/>
  <c r="I15" i="2" s="1"/>
  <c r="G18" i="1" s="1"/>
  <c r="M18" i="1" s="1"/>
  <c r="H16" i="2"/>
  <c r="I16" i="2" s="1"/>
  <c r="G19" i="1" s="1"/>
  <c r="M19" i="1" s="1"/>
  <c r="H17" i="2"/>
  <c r="I17" i="2" s="1"/>
  <c r="G20" i="1" s="1"/>
  <c r="M20" i="1" s="1"/>
  <c r="I9" i="2" l="1"/>
  <c r="G12" i="1" s="1"/>
  <c r="M12" i="1" s="1"/>
  <c r="E9" i="2"/>
  <c r="F12" i="1" s="1"/>
  <c r="E8" i="2"/>
  <c r="F11" i="1" s="1"/>
  <c r="I8" i="2"/>
  <c r="G11" i="1" s="1"/>
  <c r="M11" i="1" s="1"/>
  <c r="I7" i="2"/>
  <c r="G10" i="1" s="1"/>
  <c r="M10" i="1" s="1"/>
  <c r="I6" i="2"/>
  <c r="E6" i="2"/>
  <c r="E17" i="2"/>
  <c r="F20" i="1" s="1"/>
  <c r="E16" i="2"/>
  <c r="F19" i="1" s="1"/>
  <c r="E15" i="2"/>
  <c r="F18" i="1" s="1"/>
  <c r="E14" i="2"/>
  <c r="F17" i="1" s="1"/>
  <c r="E13" i="2"/>
  <c r="F16" i="1" s="1"/>
  <c r="O16" i="1" s="1"/>
  <c r="E12" i="2"/>
  <c r="F15" i="1" s="1"/>
  <c r="E11" i="2"/>
  <c r="F14" i="1" s="1"/>
  <c r="O14" i="1" s="1"/>
  <c r="E10" i="2"/>
  <c r="F13" i="1" s="1"/>
  <c r="F10" i="1"/>
  <c r="H22" i="1" l="1"/>
  <c r="F9" i="1" l="1"/>
  <c r="G9" i="1"/>
  <c r="M9" i="1" s="1"/>
  <c r="K9" i="1" l="1"/>
  <c r="O9" i="1" s="1"/>
  <c r="P9" i="1" s="1"/>
  <c r="H20" i="2"/>
  <c r="E19" i="2"/>
  <c r="AD16" i="1"/>
  <c r="AD20" i="1"/>
  <c r="AD19" i="1"/>
  <c r="AD18" i="1"/>
  <c r="AD17" i="1"/>
  <c r="AD15" i="1"/>
  <c r="AD14" i="1"/>
  <c r="AD13" i="1"/>
  <c r="AD12" i="1" l="1"/>
  <c r="AD11" i="1"/>
  <c r="AD10" i="1"/>
  <c r="AD9" i="1"/>
  <c r="AC9" i="1"/>
  <c r="L9" i="1"/>
  <c r="E22" i="1"/>
  <c r="F22" i="1"/>
  <c r="G22" i="1"/>
  <c r="M22" i="1"/>
  <c r="K10" i="1" l="1"/>
  <c r="O10" i="1" s="1"/>
  <c r="P10" i="1" s="1"/>
  <c r="AE9" i="1"/>
  <c r="I22" i="1"/>
  <c r="W9" i="1"/>
  <c r="Y9" i="1" s="1"/>
  <c r="Z9" i="1" s="1"/>
  <c r="L10" i="1" l="1"/>
  <c r="K11" i="1"/>
  <c r="AC10" i="1"/>
  <c r="AE10" i="1" s="1"/>
  <c r="O11" i="1" l="1"/>
  <c r="P11" i="1" s="1"/>
  <c r="L11" i="1"/>
  <c r="W10" i="1"/>
  <c r="Y10" i="1" s="1"/>
  <c r="Z10" i="1" s="1"/>
  <c r="AC11" i="1" l="1"/>
  <c r="AE11" i="1" s="1"/>
  <c r="W11" i="1"/>
  <c r="Y11" i="1" s="1"/>
  <c r="Z11" i="1" s="1"/>
  <c r="K12" i="1"/>
  <c r="O12" i="1" s="1"/>
  <c r="AC12" i="1" s="1"/>
  <c r="AE12" i="1" s="1"/>
  <c r="P12" i="1" l="1"/>
  <c r="L12" i="1"/>
  <c r="W12" i="1" l="1"/>
  <c r="Y12" i="1" s="1"/>
  <c r="Z12" i="1" s="1"/>
  <c r="K13" i="1"/>
  <c r="O13" i="1" s="1"/>
  <c r="P13" i="1" s="1"/>
  <c r="L13" i="1" l="1"/>
  <c r="P14" i="1" s="1"/>
  <c r="AC13" i="1"/>
  <c r="AE13" i="1" s="1"/>
  <c r="AC14" i="1" l="1"/>
  <c r="AE14" i="1" s="1"/>
  <c r="L14" i="1"/>
  <c r="W14" i="1" s="1"/>
  <c r="Y14" i="1" s="1"/>
  <c r="Z14" i="1" s="1"/>
  <c r="W13" i="1"/>
  <c r="Y13" i="1" s="1"/>
  <c r="Z13" i="1" s="1"/>
  <c r="K15" i="1" l="1"/>
  <c r="O15" i="1" s="1"/>
  <c r="P15" i="1" s="1"/>
  <c r="P16" i="1" s="1"/>
  <c r="J22" i="1"/>
  <c r="AC15" i="1" l="1"/>
  <c r="AE15" i="1" s="1"/>
  <c r="L15" i="1"/>
  <c r="N22" i="1"/>
  <c r="W15" i="1" l="1"/>
  <c r="Y15" i="1" s="1"/>
  <c r="Z15" i="1" s="1"/>
  <c r="L16" i="1"/>
  <c r="W16" i="1" s="1"/>
  <c r="Y16" i="1" s="1"/>
  <c r="Z16" i="1" s="1"/>
  <c r="AC16" i="1" l="1"/>
  <c r="AE16" i="1" s="1"/>
  <c r="K17" i="1"/>
  <c r="L17" i="1" s="1"/>
  <c r="O17" i="1" l="1"/>
  <c r="P17" i="1" s="1"/>
  <c r="W17" i="1" l="1"/>
  <c r="Y17" i="1" s="1"/>
  <c r="Z17" i="1" s="1"/>
  <c r="K18" i="1"/>
  <c r="AC17" i="1"/>
  <c r="AE17" i="1" s="1"/>
  <c r="O18" i="1" l="1"/>
  <c r="P18" i="1" s="1"/>
  <c r="L18" i="1"/>
  <c r="AC18" i="1"/>
  <c r="AE18" i="1" s="1"/>
  <c r="W18" i="1" l="1"/>
  <c r="Y18" i="1" s="1"/>
  <c r="Z18" i="1" s="1"/>
  <c r="K19" i="1"/>
  <c r="L19" i="1" l="1"/>
  <c r="O19" i="1"/>
  <c r="P19" i="1" l="1"/>
  <c r="W19" i="1" s="1"/>
  <c r="Y19" i="1" s="1"/>
  <c r="Z19" i="1" s="1"/>
  <c r="AC19" i="1"/>
  <c r="AE19" i="1" s="1"/>
  <c r="L20" i="1"/>
  <c r="O20" i="1"/>
  <c r="K22" i="1"/>
  <c r="AC20" i="1" l="1"/>
  <c r="AE20" i="1" s="1"/>
  <c r="O22" i="1"/>
  <c r="P20" i="1"/>
  <c r="W20" i="1" s="1"/>
  <c r="Y20" i="1" s="1"/>
  <c r="Z20" i="1" s="1"/>
</calcChain>
</file>

<file path=xl/sharedStrings.xml><?xml version="1.0" encoding="utf-8"?>
<sst xmlns="http://schemas.openxmlformats.org/spreadsheetml/2006/main" count="102" uniqueCount="59">
  <si>
    <t>H   A   R   L   A   N     C  O  U  N  T  Y     L  A  K E     A   C   C   O   U   N   T   I   N   G</t>
  </si>
  <si>
    <t>Date</t>
  </si>
  <si>
    <t>Total</t>
  </si>
  <si>
    <t>HARLAN COUNTY</t>
  </si>
  <si>
    <t>LAKE</t>
  </si>
  <si>
    <t>Elevation</t>
  </si>
  <si>
    <t>---</t>
  </si>
  <si>
    <t>(AF)</t>
  </si>
  <si>
    <t>Sediment</t>
  </si>
  <si>
    <t>Pool</t>
  </si>
  <si>
    <t>TOTAL</t>
  </si>
  <si>
    <t>Releases</t>
  </si>
  <si>
    <t>Storage</t>
  </si>
  <si>
    <t>EVAP</t>
  </si>
  <si>
    <t>Evap</t>
  </si>
  <si>
    <t>INFLOW</t>
  </si>
  <si>
    <t>Inflow</t>
  </si>
  <si>
    <t>Irrigation Pool</t>
  </si>
  <si>
    <t>Share</t>
  </si>
  <si>
    <t>Use</t>
  </si>
  <si>
    <t>Content</t>
  </si>
  <si>
    <t>Check</t>
  </si>
  <si>
    <t xml:space="preserve">Active </t>
  </si>
  <si>
    <t>Should be</t>
  </si>
  <si>
    <t>zero-unless</t>
  </si>
  <si>
    <t>in flood</t>
  </si>
  <si>
    <t>EVAPS</t>
  </si>
  <si>
    <t>zero</t>
  </si>
  <si>
    <t>EOM</t>
  </si>
  <si>
    <t>NET EVAP</t>
  </si>
  <si>
    <t>PAN EVAP</t>
  </si>
  <si>
    <t>PRECIP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</si>
  <si>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</si>
  <si>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</si>
  <si>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</si>
  <si>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</si>
  <si>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</si>
  <si>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</si>
  <si>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</si>
  <si>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</si>
  <si>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</si>
  <si>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</si>
  <si>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</si>
  <si>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</si>
  <si>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AVG AREA</t>
  </si>
  <si>
    <t xml:space="preserve">COMPUTED </t>
  </si>
  <si>
    <t xml:space="preserve">NET </t>
  </si>
  <si>
    <t>NET</t>
  </si>
  <si>
    <t>HCL EVAP CALCS</t>
  </si>
  <si>
    <t xml:space="preserve">INFLOW </t>
  </si>
  <si>
    <t xml:space="preserve">         INFLOWS ADJUSTED TO EXCLUDE PRECIP</t>
  </si>
  <si>
    <t>Shutoff</t>
  </si>
  <si>
    <t>Capacity</t>
  </si>
  <si>
    <t>NAT.</t>
  </si>
  <si>
    <t xml:space="preserve">FLOW </t>
  </si>
  <si>
    <t>BYPASSED</t>
  </si>
  <si>
    <t>2018 KBID Account # 2</t>
  </si>
  <si>
    <t xml:space="preserve">Note: On May 31, 2018, Non-project water under Excess Capacity Contract No. 14WR630034 (Warren Act Water) was converted to Project water (KBID Account # 2). </t>
  </si>
  <si>
    <t>CWSA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</si>
</sst>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2">
    <font>
      <sz val="12"/>
      <name val="Arial"/>
    </font>
    <font>
      <sz val="12"/>
      <name val="Arial"/>
      <family val="2"/>
    </font>
    <font>
      <sz val="24"/>
      <name val="SWISS"/>
    </font>
    <font>
      <sz val="12"/>
      <name val="Arial"/>
      <family val="2"/>
    </font>
    <font>
      <b/>
      <sz val="12"/>
      <name val="Arial"/>
      <family val="2"/>
    </font>
    <font>
      <sz val="12"/>
      <name val="SWISS"/>
    </font>
    <font>
      <sz val="8"/>
      <name val="Arial"/>
      <family val="2"/>
    </font>
    <font>
      <sz val="12"/>
      <color indexed="8"/>
      <name val="SWISS"/>
    </font>
    <font>
      <b/>
      <sz val="12"/>
      <name val="Arial"/>
      <family val="2"/>
    </font>
    <font>
      <sz val="12"/>
      <name val="Arial"/>
      <family val="2"/>
    </font>
    <font>
      <sz val="12"/>
      <color rgb="FF0000FF"/>
      <name val="Arial"/>
      <family val="2"/>
    </font>
    <font>
      <sz val="12"/>
      <color rgb="FF0000FF"/>
      <name val="SWISS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</fills>
  <borders count="26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double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1" fillId="0" borderId="0" xfId="0" applyNumberFormat="1" applyFont="1" applyAlignment="1"/>
    <xf numFmtId="0" fontId="2" fillId="0" borderId="0" xfId="0" applyNumberFormat="1" applyFont="1" applyAlignment="1">
      <alignment horizontal="centerContinuous"/>
    </xf>
    <xf numFmtId="0" fontId="3" fillId="0" borderId="0" xfId="0" applyNumberFormat="1" applyFont="1" applyAlignment="1">
      <alignment horizontal="centerContinuous"/>
    </xf>
    <xf numFmtId="0" fontId="1" fillId="0" borderId="0" xfId="0" applyNumberFormat="1" applyFont="1"/>
    <xf numFmtId="0" fontId="3" fillId="0" borderId="0" xfId="0" applyNumberFormat="1" applyFont="1" applyAlignment="1"/>
    <xf numFmtId="0" fontId="3" fillId="0" borderId="1" xfId="0" applyNumberFormat="1" applyFont="1" applyBorder="1" applyAlignment="1"/>
    <xf numFmtId="0" fontId="3" fillId="0" borderId="1" xfId="0" applyNumberFormat="1" applyFont="1" applyBorder="1" applyAlignment="1">
      <alignment horizontal="centerContinuous"/>
    </xf>
    <xf numFmtId="0" fontId="3" fillId="0" borderId="2" xfId="0" applyNumberFormat="1" applyFont="1" applyBorder="1" applyAlignment="1">
      <alignment horizontal="centerContinuous"/>
    </xf>
    <xf numFmtId="0" fontId="4" fillId="0" borderId="2" xfId="0" applyNumberFormat="1" applyFont="1" applyBorder="1" applyAlignment="1">
      <alignment horizontal="centerContinuous"/>
    </xf>
    <xf numFmtId="0" fontId="3" fillId="0" borderId="3" xfId="0" applyNumberFormat="1" applyFont="1" applyBorder="1" applyAlignment="1"/>
    <xf numFmtId="0" fontId="3" fillId="0" borderId="3" xfId="0" applyNumberFormat="1" applyFont="1" applyBorder="1" applyAlignment="1">
      <alignment horizontal="centerContinuous"/>
    </xf>
    <xf numFmtId="0" fontId="3" fillId="0" borderId="0" xfId="0" applyNumberFormat="1" applyFont="1" applyAlignment="1">
      <alignment horizontal="center"/>
    </xf>
    <xf numFmtId="0" fontId="3" fillId="0" borderId="3" xfId="0" applyNumberFormat="1" applyFont="1" applyBorder="1" applyAlignment="1">
      <alignment horizontal="center"/>
    </xf>
    <xf numFmtId="17" fontId="3" fillId="0" borderId="4" xfId="0" applyNumberFormat="1" applyFont="1" applyBorder="1" applyAlignment="1">
      <alignment horizontal="left"/>
    </xf>
    <xf numFmtId="0" fontId="3" fillId="0" borderId="5" xfId="0" applyNumberFormat="1" applyFont="1" applyBorder="1" applyAlignment="1"/>
    <xf numFmtId="0" fontId="3" fillId="0" borderId="4" xfId="0" applyNumberFormat="1" applyFont="1" applyBorder="1" applyAlignment="1"/>
    <xf numFmtId="1" fontId="3" fillId="0" borderId="4" xfId="0" applyNumberFormat="1" applyFont="1" applyBorder="1" applyAlignment="1"/>
    <xf numFmtId="1" fontId="3" fillId="0" borderId="5" xfId="0" applyNumberFormat="1" applyFont="1" applyBorder="1" applyAlignment="1"/>
    <xf numFmtId="1" fontId="5" fillId="0" borderId="1" xfId="0" applyNumberFormat="1" applyFont="1" applyBorder="1" applyAlignment="1">
      <alignment horizontal="center"/>
    </xf>
    <xf numFmtId="0" fontId="3" fillId="0" borderId="7" xfId="0" applyNumberFormat="1" applyFont="1" applyBorder="1" applyAlignment="1">
      <alignment horizontal="center"/>
    </xf>
    <xf numFmtId="1" fontId="3" fillId="0" borderId="7" xfId="0" applyNumberFormat="1" applyFont="1" applyBorder="1" applyAlignment="1">
      <alignment horizontal="center"/>
    </xf>
    <xf numFmtId="0" fontId="1" fillId="0" borderId="2" xfId="0" applyNumberFormat="1" applyFont="1" applyBorder="1"/>
    <xf numFmtId="17" fontId="3" fillId="0" borderId="1" xfId="0" applyNumberFormat="1" applyFont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1" fontId="3" fillId="0" borderId="6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7" fillId="0" borderId="0" xfId="0" applyNumberFormat="1" applyFont="1" applyAlignment="1"/>
    <xf numFmtId="0" fontId="5" fillId="0" borderId="0" xfId="0" applyNumberFormat="1" applyFont="1" applyBorder="1" applyAlignment="1"/>
    <xf numFmtId="0" fontId="5" fillId="0" borderId="0" xfId="0" applyNumberFormat="1" applyFont="1" applyAlignment="1"/>
    <xf numFmtId="0" fontId="7" fillId="0" borderId="0" xfId="0" applyNumberFormat="1" applyFont="1" applyBorder="1" applyAlignment="1"/>
    <xf numFmtId="1" fontId="7" fillId="0" borderId="0" xfId="0" applyNumberFormat="1" applyFont="1" applyAlignment="1"/>
    <xf numFmtId="1" fontId="5" fillId="0" borderId="0" xfId="0" applyNumberFormat="1" applyFont="1" applyAlignment="1"/>
    <xf numFmtId="0" fontId="3" fillId="0" borderId="6" xfId="0" applyNumberFormat="1" applyFont="1" applyBorder="1" applyAlignment="1">
      <alignment horizontal="center"/>
    </xf>
    <xf numFmtId="1" fontId="1" fillId="0" borderId="0" xfId="0" applyNumberFormat="1" applyFont="1" applyAlignment="1"/>
    <xf numFmtId="0" fontId="8" fillId="0" borderId="1" xfId="0" applyNumberFormat="1" applyFont="1" applyBorder="1" applyAlignment="1">
      <alignment horizontal="centerContinuous"/>
    </xf>
    <xf numFmtId="0" fontId="3" fillId="0" borderId="0" xfId="0" applyNumberFormat="1" applyFont="1" applyBorder="1" applyAlignment="1"/>
    <xf numFmtId="1" fontId="1" fillId="3" borderId="1" xfId="0" applyNumberFormat="1" applyFont="1" applyFill="1" applyBorder="1" applyAlignment="1">
      <alignment horizontal="center"/>
    </xf>
    <xf numFmtId="1" fontId="0" fillId="0" borderId="0" xfId="0" applyNumberFormat="1" applyFont="1" applyAlignment="1"/>
    <xf numFmtId="1" fontId="3" fillId="3" borderId="4" xfId="0" applyNumberFormat="1" applyFont="1" applyFill="1" applyBorder="1" applyAlignment="1">
      <alignment horizontal="center"/>
    </xf>
    <xf numFmtId="0" fontId="9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/>
    </xf>
    <xf numFmtId="2" fontId="5" fillId="0" borderId="0" xfId="0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1" fontId="0" fillId="0" borderId="0" xfId="0" applyNumberFormat="1"/>
    <xf numFmtId="0" fontId="9" fillId="0" borderId="3" xfId="0" applyNumberFormat="1" applyFont="1" applyBorder="1" applyAlignment="1">
      <alignment horizontal="center"/>
    </xf>
    <xf numFmtId="0" fontId="9" fillId="0" borderId="0" xfId="0" applyFont="1" applyAlignment="1">
      <alignment horizontal="left"/>
    </xf>
    <xf numFmtId="1" fontId="10" fillId="0" borderId="0" xfId="0" applyNumberFormat="1" applyFont="1" applyBorder="1" applyAlignment="1">
      <alignment horizontal="center"/>
    </xf>
    <xf numFmtId="2" fontId="11" fillId="0" borderId="0" xfId="0" applyNumberFormat="1" applyFont="1" applyBorder="1" applyAlignment="1">
      <alignment horizontal="center"/>
    </xf>
    <xf numFmtId="0" fontId="10" fillId="0" borderId="0" xfId="0" applyFont="1" applyAlignment="1">
      <alignment horizontal="center"/>
    </xf>
    <xf numFmtId="2" fontId="11" fillId="0" borderId="0" xfId="0" applyNumberFormat="1" applyFont="1" applyAlignment="1">
      <alignment horizontal="center"/>
    </xf>
    <xf numFmtId="2" fontId="10" fillId="0" borderId="6" xfId="0" applyNumberFormat="1" applyFont="1" applyBorder="1" applyAlignment="1"/>
    <xf numFmtId="0" fontId="10" fillId="0" borderId="1" xfId="0" applyNumberFormat="1" applyFont="1" applyBorder="1" applyAlignment="1"/>
    <xf numFmtId="1" fontId="10" fillId="0" borderId="1" xfId="0" applyNumberFormat="1" applyFont="1" applyBorder="1" applyAlignment="1">
      <alignment horizontal="center"/>
    </xf>
    <xf numFmtId="2" fontId="10" fillId="0" borderId="6" xfId="0" applyNumberFormat="1" applyFont="1" applyBorder="1" applyAlignment="1">
      <alignment horizontal="right"/>
    </xf>
    <xf numFmtId="0" fontId="10" fillId="0" borderId="1" xfId="0" applyNumberFormat="1" applyFont="1" applyBorder="1" applyAlignment="1">
      <alignment horizontal="right"/>
    </xf>
    <xf numFmtId="0" fontId="0" fillId="0" borderId="0" xfId="0" applyNumberFormat="1" applyAlignment="1">
      <alignment horizontal="center"/>
    </xf>
    <xf numFmtId="0" fontId="9" fillId="0" borderId="0" xfId="0" applyNumberFormat="1" applyFont="1" applyFill="1" applyBorder="1" applyAlignment="1"/>
    <xf numFmtId="0" fontId="1" fillId="0" borderId="0" xfId="0" applyNumberFormat="1" applyFont="1" applyFill="1" applyBorder="1" applyAlignment="1"/>
    <xf numFmtId="1" fontId="3" fillId="0" borderId="8" xfId="0" applyNumberFormat="1" applyFont="1" applyBorder="1" applyAlignment="1"/>
    <xf numFmtId="1" fontId="3" fillId="0" borderId="2" xfId="0" applyNumberFormat="1" applyFont="1" applyBorder="1" applyAlignment="1">
      <alignment horizontal="center"/>
    </xf>
    <xf numFmtId="0" fontId="1" fillId="0" borderId="3" xfId="0" applyNumberFormat="1" applyFont="1" applyBorder="1" applyAlignment="1">
      <alignment horizontal="center"/>
    </xf>
    <xf numFmtId="1" fontId="3" fillId="0" borderId="9" xfId="0" applyNumberFormat="1" applyFont="1" applyBorder="1" applyAlignment="1"/>
    <xf numFmtId="1" fontId="3" fillId="0" borderId="10" xfId="0" applyNumberFormat="1" applyFont="1" applyBorder="1" applyAlignment="1">
      <alignment horizontal="center"/>
    </xf>
    <xf numFmtId="1" fontId="3" fillId="0" borderId="11" xfId="0" applyNumberFormat="1" applyFont="1" applyBorder="1" applyAlignment="1">
      <alignment horizontal="center"/>
    </xf>
    <xf numFmtId="1" fontId="10" fillId="0" borderId="2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0" fontId="1" fillId="0" borderId="0" xfId="0" applyNumberFormat="1" applyFont="1" applyBorder="1"/>
    <xf numFmtId="0" fontId="4" fillId="0" borderId="1" xfId="0" applyNumberFormat="1" applyFont="1" applyBorder="1" applyAlignment="1">
      <alignment horizontal="centerContinuous"/>
    </xf>
    <xf numFmtId="0" fontId="1" fillId="0" borderId="0" xfId="0" applyNumberFormat="1" applyFont="1" applyAlignment="1">
      <alignment horizontal="center"/>
    </xf>
    <xf numFmtId="164" fontId="11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1" fontId="1" fillId="0" borderId="0" xfId="0" applyNumberFormat="1" applyFont="1" applyBorder="1" applyAlignment="1">
      <alignment horizontal="center"/>
    </xf>
    <xf numFmtId="0" fontId="3" fillId="0" borderId="0" xfId="0" applyNumberFormat="1" applyFont="1" applyFill="1" applyAlignment="1">
      <alignment horizontal="centerContinuous"/>
    </xf>
    <xf numFmtId="0" fontId="1" fillId="0" borderId="0" xfId="0" applyNumberFormat="1" applyFont="1" applyFill="1" applyAlignment="1"/>
    <xf numFmtId="0" fontId="4" fillId="0" borderId="0" xfId="0" applyNumberFormat="1" applyFont="1" applyFill="1" applyBorder="1" applyAlignment="1">
      <alignment horizontal="centerContinuous"/>
    </xf>
    <xf numFmtId="0" fontId="3" fillId="0" borderId="0" xfId="0" applyNumberFormat="1" applyFont="1" applyFill="1" applyBorder="1" applyAlignment="1"/>
    <xf numFmtId="0" fontId="3" fillId="0" borderId="0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center"/>
    </xf>
    <xf numFmtId="1" fontId="1" fillId="0" borderId="0" xfId="0" applyNumberFormat="1" applyFont="1" applyFill="1" applyBorder="1" applyAlignment="1">
      <alignment horizontal="center"/>
    </xf>
    <xf numFmtId="0" fontId="1" fillId="0" borderId="0" xfId="0" applyNumberFormat="1" applyFont="1" applyFill="1" applyBorder="1"/>
    <xf numFmtId="0" fontId="1" fillId="0" borderId="0" xfId="0" applyNumberFormat="1" applyFont="1" applyFill="1"/>
    <xf numFmtId="1" fontId="3" fillId="2" borderId="4" xfId="0" applyNumberFormat="1" applyFont="1" applyFill="1" applyBorder="1" applyAlignment="1">
      <alignment horizontal="center"/>
    </xf>
    <xf numFmtId="1" fontId="1" fillId="2" borderId="1" xfId="0" applyNumberFormat="1" applyFont="1" applyFill="1" applyBorder="1" applyAlignment="1">
      <alignment horizontal="center"/>
    </xf>
    <xf numFmtId="1" fontId="3" fillId="0" borderId="12" xfId="0" applyNumberFormat="1" applyFont="1" applyBorder="1" applyAlignment="1">
      <alignment horizontal="center"/>
    </xf>
    <xf numFmtId="0" fontId="1" fillId="0" borderId="14" xfId="0" applyNumberFormat="1" applyFont="1" applyBorder="1" applyAlignment="1"/>
    <xf numFmtId="0" fontId="1" fillId="0" borderId="0" xfId="0" applyNumberFormat="1" applyFont="1" applyBorder="1" applyAlignment="1"/>
    <xf numFmtId="0" fontId="1" fillId="0" borderId="15" xfId="0" applyNumberFormat="1" applyFont="1" applyBorder="1" applyAlignment="1"/>
    <xf numFmtId="0" fontId="1" fillId="0" borderId="14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/>
    </xf>
    <xf numFmtId="0" fontId="1" fillId="0" borderId="15" xfId="0" applyNumberFormat="1" applyFont="1" applyBorder="1" applyAlignment="1">
      <alignment horizontal="center"/>
    </xf>
    <xf numFmtId="1" fontId="1" fillId="0" borderId="16" xfId="0" applyNumberFormat="1" applyFont="1" applyBorder="1" applyAlignment="1">
      <alignment horizontal="center"/>
    </xf>
    <xf numFmtId="1" fontId="1" fillId="4" borderId="17" xfId="0" applyNumberFormat="1" applyFont="1" applyFill="1" applyBorder="1" applyAlignment="1">
      <alignment horizontal="center"/>
    </xf>
    <xf numFmtId="1" fontId="1" fillId="0" borderId="14" xfId="0" applyNumberFormat="1" applyFont="1" applyBorder="1" applyAlignment="1">
      <alignment horizontal="center"/>
    </xf>
    <xf numFmtId="1" fontId="1" fillId="0" borderId="15" xfId="0" applyNumberFormat="1" applyFont="1" applyBorder="1" applyAlignment="1">
      <alignment horizontal="center"/>
    </xf>
    <xf numFmtId="0" fontId="4" fillId="0" borderId="18" xfId="0" applyNumberFormat="1" applyFont="1" applyBorder="1" applyAlignment="1">
      <alignment horizontal="center"/>
    </xf>
    <xf numFmtId="0" fontId="4" fillId="0" borderId="19" xfId="0" applyNumberFormat="1" applyFont="1" applyBorder="1" applyAlignment="1">
      <alignment horizontal="center"/>
    </xf>
    <xf numFmtId="0" fontId="4" fillId="0" borderId="20" xfId="0" applyNumberFormat="1" applyFont="1" applyBorder="1" applyAlignment="1">
      <alignment horizontal="center"/>
    </xf>
    <xf numFmtId="1" fontId="1" fillId="0" borderId="13" xfId="0" applyNumberFormat="1" applyFont="1" applyBorder="1" applyAlignment="1">
      <alignment horizontal="center"/>
    </xf>
    <xf numFmtId="1" fontId="10" fillId="0" borderId="21" xfId="0" applyNumberFormat="1" applyFont="1" applyBorder="1" applyAlignment="1">
      <alignment horizontal="center"/>
    </xf>
    <xf numFmtId="1" fontId="5" fillId="0" borderId="21" xfId="0" applyNumberFormat="1" applyFont="1" applyBorder="1" applyAlignment="1">
      <alignment horizontal="center"/>
    </xf>
    <xf numFmtId="1" fontId="1" fillId="4" borderId="22" xfId="0" applyNumberFormat="1" applyFont="1" applyFill="1" applyBorder="1" applyAlignment="1">
      <alignment horizontal="center"/>
    </xf>
    <xf numFmtId="1" fontId="1" fillId="0" borderId="23" xfId="0" applyNumberFormat="1" applyFont="1" applyBorder="1" applyAlignment="1">
      <alignment horizontal="center"/>
    </xf>
    <xf numFmtId="1" fontId="10" fillId="0" borderId="24" xfId="0" applyNumberFormat="1" applyFont="1" applyBorder="1" applyAlignment="1">
      <alignment horizontal="center"/>
    </xf>
    <xf numFmtId="1" fontId="5" fillId="0" borderId="24" xfId="0" applyNumberFormat="1" applyFont="1" applyBorder="1" applyAlignment="1">
      <alignment horizontal="center"/>
    </xf>
    <xf numFmtId="1" fontId="1" fillId="4" borderId="25" xfId="0" applyNumberFormat="1" applyFont="1" applyFill="1" applyBorder="1" applyAlignment="1">
      <alignment horizontal="center"/>
    </xf>
    <xf numFmtId="1" fontId="1" fillId="0" borderId="18" xfId="0" applyNumberFormat="1" applyFont="1" applyBorder="1" applyAlignment="1">
      <alignment horizontal="center"/>
    </xf>
    <xf numFmtId="1" fontId="1" fillId="0" borderId="19" xfId="0" applyNumberFormat="1" applyFont="1" applyBorder="1" applyAlignment="1">
      <alignment horizontal="center"/>
    </xf>
    <xf numFmtId="1" fontId="1" fillId="0" borderId="20" xfId="0" applyNumberFormat="1" applyFont="1" applyBorder="1" applyAlignment="1">
      <alignment horizontal="center"/>
    </xf>
    <xf numFmtId="1" fontId="1" fillId="4" borderId="19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7"/>
  <sheetViews>
    <sheetView tabSelected="1" showOutlineSymbols="0" zoomScale="88" zoomScaleNormal="88" workbookViewId="0">
      <selection activeCell="S22" sqref="S22"/>
    </sheetView>
  </sheetViews>
  <sheetFormatPr defaultColWidth="9.44140625" defaultRowHeight="15"/>
  <cols>
    <col min="1" max="4" width="8.44140625" style="1" customWidth="1"/>
    <col min="5" max="5" width="9.44140625" style="1" customWidth="1"/>
    <col min="6" max="6" width="8.44140625" style="1" customWidth="1"/>
    <col min="7" max="7" width="9" style="1" customWidth="1"/>
    <col min="8" max="8" width="11.109375" style="1" customWidth="1"/>
    <col min="9" max="9" width="10.109375" style="1" customWidth="1"/>
    <col min="10" max="11" width="7.44140625" style="1" customWidth="1"/>
    <col min="12" max="12" width="7.88671875" style="1" customWidth="1"/>
    <col min="13" max="13" width="7.44140625" style="1" customWidth="1"/>
    <col min="14" max="14" width="7" style="1" customWidth="1"/>
    <col min="15" max="15" width="8.77734375" style="1" customWidth="1"/>
    <col min="16" max="20" width="9.21875" style="1" customWidth="1"/>
    <col min="21" max="21" width="9.21875" style="77" customWidth="1"/>
    <col min="22" max="22" width="18.77734375" style="1" customWidth="1"/>
    <col min="23" max="16384" width="9.44140625" style="1"/>
  </cols>
  <sheetData>
    <row r="1" spans="1:31" ht="30">
      <c r="A1" s="2" t="s">
        <v>0</v>
      </c>
      <c r="B1" s="2"/>
      <c r="C1" s="2"/>
      <c r="D1" s="2"/>
      <c r="E1" s="2"/>
      <c r="F1" s="2"/>
      <c r="G1" s="2"/>
      <c r="H1" s="2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76"/>
      <c r="V1" s="4"/>
    </row>
    <row r="2" spans="1:31" ht="20.100000000000001" customHeight="1" thickBot="1">
      <c r="A2" s="5"/>
      <c r="V2" s="4"/>
    </row>
    <row r="3" spans="1:31" ht="20.100000000000001" customHeight="1" thickBot="1">
      <c r="A3" s="6"/>
      <c r="B3" s="7" t="s">
        <v>3</v>
      </c>
      <c r="C3" s="8"/>
      <c r="D3" s="8"/>
      <c r="E3" s="6"/>
      <c r="F3" s="6"/>
      <c r="G3" s="6"/>
      <c r="H3" s="69"/>
      <c r="I3" s="71" t="s">
        <v>56</v>
      </c>
      <c r="J3" s="9"/>
      <c r="K3" s="9"/>
      <c r="L3" s="9"/>
      <c r="M3" s="35" t="s">
        <v>17</v>
      </c>
      <c r="N3" s="9"/>
      <c r="O3" s="9"/>
      <c r="P3" s="9"/>
      <c r="Q3" s="98" t="s">
        <v>58</v>
      </c>
      <c r="R3" s="99"/>
      <c r="S3" s="99"/>
      <c r="T3" s="100"/>
      <c r="U3" s="78"/>
      <c r="V3" s="70"/>
      <c r="W3" s="27" t="s">
        <v>21</v>
      </c>
      <c r="X3" s="27"/>
      <c r="Y3" s="27"/>
      <c r="Z3" s="28" t="s">
        <v>23</v>
      </c>
      <c r="AE3" s="28" t="s">
        <v>23</v>
      </c>
    </row>
    <row r="4" spans="1:31" ht="20.100000000000001" customHeight="1">
      <c r="A4" s="10"/>
      <c r="B4" s="11" t="s">
        <v>4</v>
      </c>
      <c r="C4" s="3"/>
      <c r="D4" s="3"/>
      <c r="E4" s="10"/>
      <c r="F4" s="13" t="s">
        <v>13</v>
      </c>
      <c r="G4" s="13" t="s">
        <v>15</v>
      </c>
      <c r="H4" s="64" t="s">
        <v>53</v>
      </c>
      <c r="I4" s="10"/>
      <c r="L4" s="5"/>
      <c r="M4" s="10"/>
      <c r="P4" s="36"/>
      <c r="Q4" s="88"/>
      <c r="R4" s="89"/>
      <c r="S4" s="89"/>
      <c r="T4" s="90"/>
      <c r="U4" s="79"/>
      <c r="V4" s="70"/>
      <c r="W4" s="27"/>
      <c r="X4" s="27"/>
      <c r="Y4" s="27"/>
      <c r="Z4" s="29" t="s">
        <v>24</v>
      </c>
      <c r="AE4" s="29" t="s">
        <v>27</v>
      </c>
    </row>
    <row r="5" spans="1:31" ht="20.100000000000001" customHeight="1">
      <c r="A5" s="10"/>
      <c r="B5" s="13" t="s">
        <v>28</v>
      </c>
      <c r="C5" s="12" t="s">
        <v>2</v>
      </c>
      <c r="D5" s="40"/>
      <c r="E5" s="13" t="s">
        <v>10</v>
      </c>
      <c r="F5" s="48" t="s">
        <v>47</v>
      </c>
      <c r="G5" s="48" t="s">
        <v>47</v>
      </c>
      <c r="H5" s="64" t="s">
        <v>54</v>
      </c>
      <c r="I5" s="13" t="s">
        <v>16</v>
      </c>
      <c r="K5" s="12" t="s">
        <v>14</v>
      </c>
      <c r="L5" s="5"/>
      <c r="M5" s="13" t="s">
        <v>16</v>
      </c>
      <c r="O5" s="12" t="s">
        <v>14</v>
      </c>
      <c r="P5" s="36"/>
      <c r="Q5" s="91" t="s">
        <v>16</v>
      </c>
      <c r="R5" s="89"/>
      <c r="S5" s="92" t="s">
        <v>14</v>
      </c>
      <c r="T5" s="90"/>
      <c r="U5" s="79"/>
      <c r="V5" s="70"/>
      <c r="W5" s="30"/>
      <c r="X5" s="30"/>
      <c r="Y5" s="30"/>
      <c r="Z5" s="28" t="s">
        <v>25</v>
      </c>
      <c r="AC5" s="1" t="s">
        <v>26</v>
      </c>
      <c r="AE5" s="28"/>
    </row>
    <row r="6" spans="1:31" ht="20.100000000000001" customHeight="1">
      <c r="A6" s="13" t="s">
        <v>1</v>
      </c>
      <c r="B6" s="13" t="s">
        <v>5</v>
      </c>
      <c r="C6" s="72" t="s">
        <v>12</v>
      </c>
      <c r="D6" s="59" t="s">
        <v>51</v>
      </c>
      <c r="E6" s="13" t="s">
        <v>11</v>
      </c>
      <c r="F6" s="13" t="s">
        <v>14</v>
      </c>
      <c r="G6" s="13" t="s">
        <v>16</v>
      </c>
      <c r="H6" s="64" t="s">
        <v>55</v>
      </c>
      <c r="I6" s="13" t="s">
        <v>18</v>
      </c>
      <c r="J6" s="12" t="s">
        <v>19</v>
      </c>
      <c r="K6" s="12" t="s">
        <v>18</v>
      </c>
      <c r="L6" s="12" t="s">
        <v>12</v>
      </c>
      <c r="M6" s="13" t="s">
        <v>18</v>
      </c>
      <c r="N6" s="12" t="s">
        <v>19</v>
      </c>
      <c r="O6" s="12" t="s">
        <v>18</v>
      </c>
      <c r="P6" s="74" t="s">
        <v>12</v>
      </c>
      <c r="Q6" s="91" t="s">
        <v>18</v>
      </c>
      <c r="R6" s="92" t="s">
        <v>19</v>
      </c>
      <c r="S6" s="92" t="s">
        <v>18</v>
      </c>
      <c r="T6" s="93" t="s">
        <v>12</v>
      </c>
      <c r="U6" s="80"/>
      <c r="V6" s="70"/>
      <c r="W6" s="30"/>
      <c r="X6" s="30"/>
      <c r="Y6" s="30"/>
      <c r="Z6" s="28"/>
    </row>
    <row r="7" spans="1:31" ht="20.100000000000001" customHeight="1" thickBot="1">
      <c r="A7" s="10"/>
      <c r="B7" s="10"/>
      <c r="C7" s="12" t="s">
        <v>7</v>
      </c>
      <c r="D7" s="59" t="s">
        <v>52</v>
      </c>
      <c r="E7" s="13" t="s">
        <v>7</v>
      </c>
      <c r="F7" s="13" t="s">
        <v>7</v>
      </c>
      <c r="G7" s="13" t="s">
        <v>7</v>
      </c>
      <c r="H7" s="13" t="s">
        <v>7</v>
      </c>
      <c r="I7" s="13" t="s">
        <v>7</v>
      </c>
      <c r="J7" s="12" t="s">
        <v>7</v>
      </c>
      <c r="K7" s="12" t="s">
        <v>7</v>
      </c>
      <c r="L7" s="12" t="s">
        <v>7</v>
      </c>
      <c r="M7" s="13" t="s">
        <v>7</v>
      </c>
      <c r="N7" s="12" t="s">
        <v>7</v>
      </c>
      <c r="O7" s="12" t="s">
        <v>7</v>
      </c>
      <c r="P7" s="74" t="s">
        <v>7</v>
      </c>
      <c r="Q7" s="91" t="s">
        <v>7</v>
      </c>
      <c r="R7" s="92" t="s">
        <v>7</v>
      </c>
      <c r="S7" s="92" t="s">
        <v>7</v>
      </c>
      <c r="T7" s="93" t="s">
        <v>7</v>
      </c>
      <c r="U7" s="80"/>
      <c r="V7" s="70"/>
      <c r="W7" s="27" t="s">
        <v>22</v>
      </c>
      <c r="X7" s="27" t="s">
        <v>8</v>
      </c>
      <c r="Y7" s="27" t="s">
        <v>2</v>
      </c>
      <c r="Z7" s="29"/>
    </row>
    <row r="8" spans="1:31" ht="20.100000000000001" customHeight="1">
      <c r="A8" s="14"/>
      <c r="B8" s="15"/>
      <c r="C8" s="16"/>
      <c r="D8" s="16"/>
      <c r="E8" s="17"/>
      <c r="F8" s="18"/>
      <c r="G8" s="65"/>
      <c r="H8" s="62"/>
      <c r="I8" s="18"/>
      <c r="J8" s="17"/>
      <c r="K8" s="17"/>
      <c r="L8" s="39">
        <v>12989</v>
      </c>
      <c r="M8" s="18"/>
      <c r="N8" s="17"/>
      <c r="O8" s="17"/>
      <c r="P8" s="85">
        <v>93159</v>
      </c>
      <c r="Q8" s="101"/>
      <c r="R8" s="102"/>
      <c r="S8" s="103"/>
      <c r="T8" s="104">
        <v>21438</v>
      </c>
      <c r="U8" s="81"/>
      <c r="V8" s="70"/>
      <c r="W8" s="27" t="s">
        <v>20</v>
      </c>
      <c r="X8" s="27" t="s">
        <v>9</v>
      </c>
      <c r="Y8" s="27" t="s">
        <v>20</v>
      </c>
      <c r="Z8" s="29"/>
    </row>
    <row r="9" spans="1:31" ht="20.100000000000001" customHeight="1">
      <c r="A9" s="23">
        <v>43101</v>
      </c>
      <c r="B9" s="54">
        <v>1938.72</v>
      </c>
      <c r="C9" s="55">
        <v>227916</v>
      </c>
      <c r="D9" s="6">
        <v>118099</v>
      </c>
      <c r="E9" s="56">
        <v>0</v>
      </c>
      <c r="F9" s="25">
        <f>+Sheet1!E6</f>
        <v>485</v>
      </c>
      <c r="G9" s="66">
        <f>+Sheet1!I6</f>
        <v>4154</v>
      </c>
      <c r="H9" s="68">
        <v>0</v>
      </c>
      <c r="I9" s="25">
        <v>0</v>
      </c>
      <c r="J9" s="56">
        <v>0</v>
      </c>
      <c r="K9" s="19">
        <f>ROUND($L8/($L8+$P8)*$F9,0)</f>
        <v>59</v>
      </c>
      <c r="L9" s="37">
        <f t="shared" ref="L9:L11" si="0">L8+I9-J9-K9</f>
        <v>12930</v>
      </c>
      <c r="M9" s="25">
        <f t="shared" ref="M9:M11" si="1">G9</f>
        <v>4154</v>
      </c>
      <c r="N9" s="56">
        <v>0</v>
      </c>
      <c r="O9" s="19">
        <f t="shared" ref="O9:O15" si="2">F9-K9</f>
        <v>426</v>
      </c>
      <c r="P9" s="86">
        <f t="shared" ref="P9:P15" si="3">P8+M9-N9-O9</f>
        <v>96887</v>
      </c>
      <c r="Q9" s="94">
        <v>0</v>
      </c>
      <c r="R9" s="56">
        <v>0</v>
      </c>
      <c r="S9" s="19">
        <v>0</v>
      </c>
      <c r="T9" s="95">
        <f>T8+Q9-R9-S9</f>
        <v>21438</v>
      </c>
      <c r="U9" s="82"/>
      <c r="V9" s="70"/>
      <c r="W9" s="31">
        <f t="shared" ref="W9:W12" si="4">+P9+L9</f>
        <v>109817</v>
      </c>
      <c r="X9" s="36">
        <v>118099</v>
      </c>
      <c r="Y9" s="31">
        <f t="shared" ref="Y9:Y12" si="5">+X9+W9</f>
        <v>227916</v>
      </c>
      <c r="Z9" s="32">
        <f>+Y9-C9</f>
        <v>0</v>
      </c>
      <c r="AC9" s="34">
        <f>+K9+O9</f>
        <v>485</v>
      </c>
      <c r="AD9" s="34">
        <f t="shared" ref="AD9:AD20" si="6">+F9</f>
        <v>485</v>
      </c>
      <c r="AE9" s="34">
        <f>+AD9-AC9</f>
        <v>0</v>
      </c>
    </row>
    <row r="10" spans="1:31" ht="20.100000000000001" customHeight="1">
      <c r="A10" s="23">
        <v>43132</v>
      </c>
      <c r="B10" s="54">
        <v>1939.22</v>
      </c>
      <c r="C10" s="55">
        <v>233558</v>
      </c>
      <c r="D10" s="6">
        <v>118099</v>
      </c>
      <c r="E10" s="56">
        <v>0</v>
      </c>
      <c r="F10" s="25">
        <f>+Sheet1!E7</f>
        <v>751</v>
      </c>
      <c r="G10" s="66">
        <f>+Sheet1!I7</f>
        <v>6393</v>
      </c>
      <c r="H10" s="68">
        <v>0</v>
      </c>
      <c r="I10" s="25">
        <v>0</v>
      </c>
      <c r="J10" s="56">
        <v>0</v>
      </c>
      <c r="K10" s="19">
        <f>ROUND($L9/($L9+$P9)*$F10,0)</f>
        <v>88</v>
      </c>
      <c r="L10" s="37">
        <f>L9+I10-J10-K10</f>
        <v>12842</v>
      </c>
      <c r="M10" s="25">
        <f t="shared" si="1"/>
        <v>6393</v>
      </c>
      <c r="N10" s="56">
        <v>0</v>
      </c>
      <c r="O10" s="19">
        <f>F10-K10</f>
        <v>663</v>
      </c>
      <c r="P10" s="86">
        <f>P9+M10-N10-O10</f>
        <v>102617</v>
      </c>
      <c r="Q10" s="94">
        <v>0</v>
      </c>
      <c r="R10" s="56">
        <v>0</v>
      </c>
      <c r="S10" s="19">
        <f>ROUND($T9/($L9+$P9)*$F10,0)</f>
        <v>147</v>
      </c>
      <c r="T10" s="95">
        <f>T9+Q10-R10-S10</f>
        <v>21291</v>
      </c>
      <c r="U10" s="82"/>
      <c r="V10" s="70"/>
      <c r="W10" s="31">
        <f>+P10+L10</f>
        <v>115459</v>
      </c>
      <c r="X10" s="36">
        <v>118099</v>
      </c>
      <c r="Y10" s="31">
        <f t="shared" si="5"/>
        <v>233558</v>
      </c>
      <c r="Z10" s="32">
        <f t="shared" ref="Z10:Z20" si="7">+Y10-C10</f>
        <v>0</v>
      </c>
      <c r="AC10" s="34">
        <f t="shared" ref="AC10:AC20" si="8">+K10+O10</f>
        <v>751</v>
      </c>
      <c r="AD10" s="34">
        <f t="shared" si="6"/>
        <v>751</v>
      </c>
      <c r="AE10" s="34">
        <f t="shared" ref="AE10:AE20" si="9">+AD10-AC10</f>
        <v>0</v>
      </c>
    </row>
    <row r="11" spans="1:31" ht="20.100000000000001" customHeight="1">
      <c r="A11" s="23">
        <v>43160</v>
      </c>
      <c r="B11" s="54">
        <v>1940.06</v>
      </c>
      <c r="C11" s="55">
        <v>243232</v>
      </c>
      <c r="D11" s="6">
        <v>118099</v>
      </c>
      <c r="E11" s="56">
        <v>0</v>
      </c>
      <c r="F11" s="25">
        <f>+Sheet1!E8</f>
        <v>31</v>
      </c>
      <c r="G11" s="66">
        <f>+Sheet1!I8</f>
        <v>9705</v>
      </c>
      <c r="H11" s="68">
        <v>0</v>
      </c>
      <c r="I11" s="25">
        <v>0</v>
      </c>
      <c r="J11" s="56">
        <v>0</v>
      </c>
      <c r="K11" s="19">
        <f t="shared" ref="K11:K13" si="10">ROUND($L10/($L10+$P10)*$F11,0)</f>
        <v>3</v>
      </c>
      <c r="L11" s="37">
        <f t="shared" si="0"/>
        <v>12839</v>
      </c>
      <c r="M11" s="25">
        <f t="shared" si="1"/>
        <v>9705</v>
      </c>
      <c r="N11" s="56">
        <v>0</v>
      </c>
      <c r="O11" s="19">
        <f t="shared" si="2"/>
        <v>28</v>
      </c>
      <c r="P11" s="86">
        <f t="shared" si="3"/>
        <v>112294</v>
      </c>
      <c r="Q11" s="94">
        <v>0</v>
      </c>
      <c r="R11" s="56">
        <v>0</v>
      </c>
      <c r="S11" s="19">
        <f t="shared" ref="S11:S15" si="11">ROUND($T10/($L10+$P10)*$F11,0)</f>
        <v>6</v>
      </c>
      <c r="T11" s="95">
        <f>T10+Q11-R11-S11</f>
        <v>21285</v>
      </c>
      <c r="U11" s="82"/>
      <c r="V11" s="70"/>
      <c r="W11" s="31">
        <f t="shared" si="4"/>
        <v>125133</v>
      </c>
      <c r="X11" s="36">
        <v>118099</v>
      </c>
      <c r="Y11" s="31">
        <f t="shared" si="5"/>
        <v>243232</v>
      </c>
      <c r="Z11" s="32">
        <f t="shared" si="7"/>
        <v>0</v>
      </c>
      <c r="AC11" s="34">
        <f t="shared" si="8"/>
        <v>31</v>
      </c>
      <c r="AD11" s="34">
        <f t="shared" si="6"/>
        <v>31</v>
      </c>
      <c r="AE11" s="34">
        <f t="shared" si="9"/>
        <v>0</v>
      </c>
    </row>
    <row r="12" spans="1:31" ht="20.100000000000001" customHeight="1">
      <c r="A12" s="23">
        <v>43191</v>
      </c>
      <c r="B12" s="54">
        <v>1940.66</v>
      </c>
      <c r="C12" s="55">
        <v>250372</v>
      </c>
      <c r="D12" s="6">
        <v>118099</v>
      </c>
      <c r="E12" s="56">
        <v>0</v>
      </c>
      <c r="F12" s="25">
        <f>+Sheet1!E9</f>
        <v>1809</v>
      </c>
      <c r="G12" s="66">
        <f>+Sheet1!I9</f>
        <v>8949</v>
      </c>
      <c r="H12" s="68">
        <v>0</v>
      </c>
      <c r="I12" s="25">
        <v>0</v>
      </c>
      <c r="J12" s="56">
        <v>0</v>
      </c>
      <c r="K12" s="19">
        <f t="shared" si="10"/>
        <v>186</v>
      </c>
      <c r="L12" s="37">
        <f t="shared" ref="L12:L15" si="12">L11+I12-J12-K12</f>
        <v>12653</v>
      </c>
      <c r="M12" s="25">
        <f t="shared" ref="M12:M15" si="13">G12</f>
        <v>8949</v>
      </c>
      <c r="N12" s="56">
        <v>0</v>
      </c>
      <c r="O12" s="19">
        <f t="shared" si="2"/>
        <v>1623</v>
      </c>
      <c r="P12" s="86">
        <f t="shared" si="3"/>
        <v>119620</v>
      </c>
      <c r="Q12" s="94">
        <v>0</v>
      </c>
      <c r="R12" s="56">
        <v>0</v>
      </c>
      <c r="S12" s="19">
        <f t="shared" si="11"/>
        <v>308</v>
      </c>
      <c r="T12" s="95">
        <f t="shared" ref="T12:T18" si="14">T11+Q12-R12-S12</f>
        <v>20977</v>
      </c>
      <c r="U12" s="82"/>
      <c r="V12" s="70"/>
      <c r="W12" s="31">
        <f t="shared" si="4"/>
        <v>132273</v>
      </c>
      <c r="X12" s="36">
        <v>118099</v>
      </c>
      <c r="Y12" s="31">
        <f t="shared" si="5"/>
        <v>250372</v>
      </c>
      <c r="Z12" s="32">
        <f t="shared" si="7"/>
        <v>0</v>
      </c>
      <c r="AC12" s="34">
        <f t="shared" si="8"/>
        <v>1809</v>
      </c>
      <c r="AD12" s="34">
        <f t="shared" si="6"/>
        <v>1809</v>
      </c>
      <c r="AE12" s="34">
        <f t="shared" si="9"/>
        <v>0</v>
      </c>
    </row>
    <row r="13" spans="1:31" ht="20.100000000000001" customHeight="1">
      <c r="A13" s="23">
        <v>43221</v>
      </c>
      <c r="B13" s="54">
        <v>1941.3</v>
      </c>
      <c r="C13" s="55">
        <v>258075</v>
      </c>
      <c r="D13" s="6">
        <v>118099</v>
      </c>
      <c r="E13" s="56">
        <f>H13+J13+N13</f>
        <v>551</v>
      </c>
      <c r="F13" s="25">
        <f>+Sheet1!E10</f>
        <v>95</v>
      </c>
      <c r="G13" s="66">
        <f>+Sheet1!I10</f>
        <v>8349</v>
      </c>
      <c r="H13" s="68">
        <v>0</v>
      </c>
      <c r="I13" s="25">
        <v>0</v>
      </c>
      <c r="J13" s="56">
        <v>0</v>
      </c>
      <c r="K13" s="19">
        <f t="shared" si="10"/>
        <v>9</v>
      </c>
      <c r="L13" s="37">
        <f t="shared" si="12"/>
        <v>12644</v>
      </c>
      <c r="M13" s="25">
        <f t="shared" si="13"/>
        <v>8349</v>
      </c>
      <c r="N13" s="56">
        <v>551</v>
      </c>
      <c r="O13" s="19">
        <f t="shared" si="2"/>
        <v>86</v>
      </c>
      <c r="P13" s="86">
        <f t="shared" si="3"/>
        <v>127332</v>
      </c>
      <c r="Q13" s="94">
        <v>0</v>
      </c>
      <c r="R13" s="56">
        <v>0</v>
      </c>
      <c r="S13" s="19">
        <f t="shared" si="11"/>
        <v>15</v>
      </c>
      <c r="T13" s="95">
        <f>T12+Q13-R13-S13</f>
        <v>20962</v>
      </c>
      <c r="U13" s="82"/>
      <c r="V13" s="70"/>
      <c r="W13" s="31">
        <f t="shared" ref="W13:W20" si="15">+P13+L13</f>
        <v>139976</v>
      </c>
      <c r="X13" s="36">
        <v>118099</v>
      </c>
      <c r="Y13" s="31">
        <f t="shared" ref="Y13:Y20" si="16">+X13+W13</f>
        <v>258075</v>
      </c>
      <c r="Z13" s="32">
        <f t="shared" si="7"/>
        <v>0</v>
      </c>
      <c r="AC13" s="34">
        <f t="shared" si="8"/>
        <v>95</v>
      </c>
      <c r="AD13" s="38">
        <f t="shared" si="6"/>
        <v>95</v>
      </c>
      <c r="AE13" s="34">
        <f t="shared" si="9"/>
        <v>0</v>
      </c>
    </row>
    <row r="14" spans="1:31" ht="20.100000000000001" customHeight="1">
      <c r="A14" s="23">
        <v>43252</v>
      </c>
      <c r="B14" s="54">
        <v>1940.54</v>
      </c>
      <c r="C14" s="55">
        <v>248944</v>
      </c>
      <c r="D14" s="6">
        <v>118099</v>
      </c>
      <c r="E14" s="56">
        <f t="shared" ref="E14:E17" si="17">H14+J14+N14</f>
        <v>12740</v>
      </c>
      <c r="F14" s="25">
        <f>+Sheet1!E11</f>
        <v>-280</v>
      </c>
      <c r="G14" s="66">
        <f>+Sheet1!I11</f>
        <v>3329</v>
      </c>
      <c r="H14" s="68">
        <v>0</v>
      </c>
      <c r="I14" s="25">
        <v>0</v>
      </c>
      <c r="J14" s="56">
        <v>0</v>
      </c>
      <c r="K14" s="19">
        <v>0</v>
      </c>
      <c r="L14" s="37">
        <f t="shared" si="12"/>
        <v>12644</v>
      </c>
      <c r="M14" s="25">
        <f t="shared" si="13"/>
        <v>3329</v>
      </c>
      <c r="N14" s="56">
        <v>12740</v>
      </c>
      <c r="O14" s="19">
        <f>F14-K14</f>
        <v>-280</v>
      </c>
      <c r="P14" s="86">
        <f t="shared" si="3"/>
        <v>118201</v>
      </c>
      <c r="Q14" s="94">
        <v>0</v>
      </c>
      <c r="R14" s="56">
        <v>0</v>
      </c>
      <c r="S14" s="19">
        <f t="shared" si="11"/>
        <v>-42</v>
      </c>
      <c r="T14" s="95">
        <f>T13+Q14-R14-S14</f>
        <v>21004</v>
      </c>
      <c r="U14" s="82"/>
      <c r="V14" s="70"/>
      <c r="W14" s="31">
        <f t="shared" si="15"/>
        <v>130845</v>
      </c>
      <c r="X14" s="36">
        <v>118099</v>
      </c>
      <c r="Y14" s="31">
        <f t="shared" si="16"/>
        <v>248944</v>
      </c>
      <c r="Z14" s="32">
        <f t="shared" si="7"/>
        <v>0</v>
      </c>
      <c r="AC14" s="34">
        <f t="shared" si="8"/>
        <v>-280</v>
      </c>
      <c r="AD14" s="38">
        <f t="shared" si="6"/>
        <v>-280</v>
      </c>
      <c r="AE14" s="34">
        <f t="shared" si="9"/>
        <v>0</v>
      </c>
    </row>
    <row r="15" spans="1:31" ht="20.100000000000001" customHeight="1">
      <c r="A15" s="23">
        <v>43282</v>
      </c>
      <c r="B15" s="54">
        <v>1938.74</v>
      </c>
      <c r="C15" s="55">
        <v>228139</v>
      </c>
      <c r="D15" s="6">
        <v>118099</v>
      </c>
      <c r="E15" s="56">
        <f t="shared" si="17"/>
        <v>25712</v>
      </c>
      <c r="F15" s="25">
        <f>+Sheet1!E12</f>
        <v>1200</v>
      </c>
      <c r="G15" s="66">
        <f>+Sheet1!I12</f>
        <v>6107</v>
      </c>
      <c r="H15" s="68">
        <v>0</v>
      </c>
      <c r="I15" s="25">
        <v>0</v>
      </c>
      <c r="J15" s="56">
        <v>0</v>
      </c>
      <c r="K15" s="19">
        <f t="shared" ref="K15:K19" si="18">ROUND($L14/($L14+$P14)*$F15,0)</f>
        <v>116</v>
      </c>
      <c r="L15" s="37">
        <f t="shared" si="12"/>
        <v>12528</v>
      </c>
      <c r="M15" s="25">
        <f t="shared" si="13"/>
        <v>6107</v>
      </c>
      <c r="N15" s="56">
        <v>25712</v>
      </c>
      <c r="O15" s="19">
        <f t="shared" si="2"/>
        <v>1084</v>
      </c>
      <c r="P15" s="86">
        <f t="shared" si="3"/>
        <v>97512</v>
      </c>
      <c r="Q15" s="94">
        <v>0</v>
      </c>
      <c r="R15" s="56">
        <v>0</v>
      </c>
      <c r="S15" s="19">
        <f t="shared" si="11"/>
        <v>193</v>
      </c>
      <c r="T15" s="95">
        <f t="shared" si="14"/>
        <v>20811</v>
      </c>
      <c r="U15" s="82"/>
      <c r="V15" s="70"/>
      <c r="W15" s="31">
        <f t="shared" si="15"/>
        <v>110040</v>
      </c>
      <c r="X15" s="36">
        <v>118099</v>
      </c>
      <c r="Y15" s="31">
        <f t="shared" si="16"/>
        <v>228139</v>
      </c>
      <c r="Z15" s="32">
        <f t="shared" si="7"/>
        <v>0</v>
      </c>
      <c r="AC15" s="34">
        <f t="shared" si="8"/>
        <v>1200</v>
      </c>
      <c r="AD15" s="38">
        <f t="shared" si="6"/>
        <v>1200</v>
      </c>
      <c r="AE15" s="34">
        <f t="shared" si="9"/>
        <v>0</v>
      </c>
    </row>
    <row r="16" spans="1:31" ht="20.100000000000001" customHeight="1">
      <c r="A16" s="23">
        <v>43313</v>
      </c>
      <c r="B16" s="54">
        <v>1938.11</v>
      </c>
      <c r="C16" s="55">
        <v>221133</v>
      </c>
      <c r="D16" s="6">
        <v>118099</v>
      </c>
      <c r="E16" s="56">
        <f t="shared" si="17"/>
        <v>13914</v>
      </c>
      <c r="F16" s="25">
        <f>+Sheet1!E13</f>
        <v>-1623</v>
      </c>
      <c r="G16" s="66">
        <f>+Sheet1!I13</f>
        <v>5285</v>
      </c>
      <c r="H16" s="68">
        <v>0</v>
      </c>
      <c r="I16" s="25">
        <v>0</v>
      </c>
      <c r="J16" s="56">
        <v>0</v>
      </c>
      <c r="K16" s="19">
        <v>0</v>
      </c>
      <c r="L16" s="37">
        <f t="shared" ref="L16" si="19">L15+I16-J16-K16</f>
        <v>12528</v>
      </c>
      <c r="M16" s="25">
        <f t="shared" ref="M16" si="20">G16</f>
        <v>5285</v>
      </c>
      <c r="N16" s="56">
        <v>13914</v>
      </c>
      <c r="O16" s="19">
        <f t="shared" ref="O16" si="21">F16-K16</f>
        <v>-1623</v>
      </c>
      <c r="P16" s="86">
        <f t="shared" ref="P16" si="22">P15+M16-N16-O16</f>
        <v>90506</v>
      </c>
      <c r="Q16" s="94">
        <v>0</v>
      </c>
      <c r="R16" s="56">
        <v>0</v>
      </c>
      <c r="S16" s="19">
        <f>ROUND($T15/($L15+$P15)*$F16,0)</f>
        <v>-307</v>
      </c>
      <c r="T16" s="95">
        <f>T15+Q16-R16-S16</f>
        <v>21118</v>
      </c>
      <c r="U16" s="82"/>
      <c r="V16" s="70"/>
      <c r="W16" s="31">
        <f t="shared" si="15"/>
        <v>103034</v>
      </c>
      <c r="X16" s="36">
        <v>118099</v>
      </c>
      <c r="Y16" s="31">
        <f t="shared" si="16"/>
        <v>221133</v>
      </c>
      <c r="Z16" s="32">
        <f t="shared" si="7"/>
        <v>0</v>
      </c>
      <c r="AC16" s="34">
        <f t="shared" si="8"/>
        <v>-1623</v>
      </c>
      <c r="AD16" s="38">
        <f t="shared" si="6"/>
        <v>-1623</v>
      </c>
      <c r="AE16" s="34">
        <f t="shared" si="9"/>
        <v>0</v>
      </c>
    </row>
    <row r="17" spans="1:31" ht="20.100000000000001" customHeight="1">
      <c r="A17" s="23">
        <v>43344</v>
      </c>
      <c r="B17" s="57">
        <v>1938.37</v>
      </c>
      <c r="C17" s="58">
        <v>224024</v>
      </c>
      <c r="D17" s="6">
        <v>118099</v>
      </c>
      <c r="E17" s="56">
        <f t="shared" si="17"/>
        <v>534</v>
      </c>
      <c r="F17" s="25">
        <f>+Sheet1!E14</f>
        <v>3472</v>
      </c>
      <c r="G17" s="66">
        <f>+Sheet1!I14</f>
        <v>6897</v>
      </c>
      <c r="H17" s="68">
        <v>0</v>
      </c>
      <c r="I17" s="25">
        <v>0</v>
      </c>
      <c r="J17" s="56">
        <v>0</v>
      </c>
      <c r="K17" s="19">
        <f t="shared" si="18"/>
        <v>422</v>
      </c>
      <c r="L17" s="37">
        <f t="shared" ref="L17" si="23">L16+I17-J17-K17</f>
        <v>12106</v>
      </c>
      <c r="M17" s="25">
        <f t="shared" ref="M17" si="24">G17</f>
        <v>6897</v>
      </c>
      <c r="N17" s="56">
        <v>534</v>
      </c>
      <c r="O17" s="19">
        <f t="shared" ref="O17" si="25">F17-K17</f>
        <v>3050</v>
      </c>
      <c r="P17" s="86">
        <f t="shared" ref="P17" si="26">P16+M17-N17-O17</f>
        <v>93819</v>
      </c>
      <c r="Q17" s="94">
        <v>0</v>
      </c>
      <c r="R17" s="56">
        <v>0</v>
      </c>
      <c r="S17" s="19">
        <f t="shared" ref="S17:S18" si="27">ROUND($T16/($L16+$P16)*$F17,0)</f>
        <v>712</v>
      </c>
      <c r="T17" s="95">
        <f t="shared" si="14"/>
        <v>20406</v>
      </c>
      <c r="U17" s="82"/>
      <c r="V17" s="70"/>
      <c r="W17" s="31">
        <f t="shared" si="15"/>
        <v>105925</v>
      </c>
      <c r="X17" s="36">
        <v>118099</v>
      </c>
      <c r="Y17" s="31">
        <f t="shared" si="16"/>
        <v>224024</v>
      </c>
      <c r="Z17" s="32">
        <f t="shared" si="7"/>
        <v>0</v>
      </c>
      <c r="AC17" s="34">
        <f t="shared" si="8"/>
        <v>3472</v>
      </c>
      <c r="AD17" s="34">
        <f t="shared" si="6"/>
        <v>3472</v>
      </c>
      <c r="AE17" s="34">
        <f t="shared" si="9"/>
        <v>0</v>
      </c>
    </row>
    <row r="18" spans="1:31" ht="20.100000000000001" customHeight="1">
      <c r="A18" s="23">
        <v>43374</v>
      </c>
      <c r="B18" s="57">
        <v>1939.05</v>
      </c>
      <c r="C18" s="58">
        <v>231605</v>
      </c>
      <c r="D18" s="6">
        <v>118099</v>
      </c>
      <c r="E18" s="56">
        <f t="shared" ref="E18" si="28">H18+J18+N18</f>
        <v>0</v>
      </c>
      <c r="F18" s="25">
        <f>+Sheet1!E15</f>
        <v>861</v>
      </c>
      <c r="G18" s="66">
        <f>+Sheet1!I15</f>
        <v>8442</v>
      </c>
      <c r="H18" s="68">
        <v>0</v>
      </c>
      <c r="I18" s="25">
        <v>0</v>
      </c>
      <c r="J18" s="56">
        <v>0</v>
      </c>
      <c r="K18" s="19">
        <f t="shared" si="18"/>
        <v>98</v>
      </c>
      <c r="L18" s="37">
        <f t="shared" ref="L18" si="29">L17+I18-J18-K18</f>
        <v>12008</v>
      </c>
      <c r="M18" s="25">
        <f t="shared" ref="M18" si="30">G18</f>
        <v>8442</v>
      </c>
      <c r="N18" s="56">
        <v>0</v>
      </c>
      <c r="O18" s="19">
        <f t="shared" ref="O18" si="31">F18-K18</f>
        <v>763</v>
      </c>
      <c r="P18" s="86">
        <f t="shared" ref="P18" si="32">P17+M18-N18-O18</f>
        <v>101498</v>
      </c>
      <c r="Q18" s="94">
        <v>0</v>
      </c>
      <c r="R18" s="56">
        <v>0</v>
      </c>
      <c r="S18" s="19">
        <f t="shared" si="27"/>
        <v>166</v>
      </c>
      <c r="T18" s="95">
        <f t="shared" si="14"/>
        <v>20240</v>
      </c>
      <c r="U18" s="82"/>
      <c r="V18" s="70"/>
      <c r="W18" s="31">
        <f t="shared" si="15"/>
        <v>113506</v>
      </c>
      <c r="X18" s="36">
        <v>118099</v>
      </c>
      <c r="Y18" s="31">
        <f>+X18+W18</f>
        <v>231605</v>
      </c>
      <c r="Z18" s="32">
        <f t="shared" si="7"/>
        <v>0</v>
      </c>
      <c r="AC18" s="34">
        <f t="shared" si="8"/>
        <v>861</v>
      </c>
      <c r="AD18" s="34">
        <f t="shared" si="6"/>
        <v>861</v>
      </c>
      <c r="AE18" s="34">
        <f t="shared" si="9"/>
        <v>0</v>
      </c>
    </row>
    <row r="19" spans="1:31" ht="20.100000000000001" customHeight="1">
      <c r="A19" s="23">
        <v>43405</v>
      </c>
      <c r="B19" s="57">
        <v>1939.79</v>
      </c>
      <c r="C19" s="58">
        <v>240105</v>
      </c>
      <c r="D19" s="6">
        <v>118099</v>
      </c>
      <c r="E19" s="56">
        <f t="shared" ref="E19" si="33">H19+J19+N19</f>
        <v>0</v>
      </c>
      <c r="F19" s="25">
        <f>+Sheet1!E16</f>
        <v>2094</v>
      </c>
      <c r="G19" s="66">
        <f>+Sheet1!I16</f>
        <v>10594</v>
      </c>
      <c r="H19" s="68">
        <v>0</v>
      </c>
      <c r="I19" s="25">
        <v>0</v>
      </c>
      <c r="J19" s="56">
        <v>0</v>
      </c>
      <c r="K19" s="19">
        <f t="shared" si="18"/>
        <v>222</v>
      </c>
      <c r="L19" s="37">
        <f t="shared" ref="L19" si="34">L18+I19-J19-K19</f>
        <v>11786</v>
      </c>
      <c r="M19" s="25">
        <f t="shared" ref="M19" si="35">G19</f>
        <v>10594</v>
      </c>
      <c r="N19" s="56">
        <v>0</v>
      </c>
      <c r="O19" s="19">
        <f t="shared" ref="O19" si="36">F19-K19</f>
        <v>1872</v>
      </c>
      <c r="P19" s="86">
        <f t="shared" ref="P19" si="37">P18+M19-N19-O19</f>
        <v>110220</v>
      </c>
      <c r="Q19" s="94">
        <v>0</v>
      </c>
      <c r="R19" s="56">
        <v>0</v>
      </c>
      <c r="S19" s="19">
        <f>ROUND($T18/($L18+$P18)*$F19,0)</f>
        <v>373</v>
      </c>
      <c r="T19" s="95">
        <f>T18+Q19-R19-S19</f>
        <v>19867</v>
      </c>
      <c r="U19" s="82"/>
      <c r="V19" s="70"/>
      <c r="W19" s="31">
        <f>+P19+L19</f>
        <v>122006</v>
      </c>
      <c r="X19" s="36">
        <v>118099</v>
      </c>
      <c r="Y19" s="31">
        <f t="shared" si="16"/>
        <v>240105</v>
      </c>
      <c r="Z19" s="32">
        <f>+Y19-C19</f>
        <v>0</v>
      </c>
      <c r="AC19" s="34">
        <f t="shared" si="8"/>
        <v>2094</v>
      </c>
      <c r="AD19" s="34">
        <f t="shared" si="6"/>
        <v>2094</v>
      </c>
      <c r="AE19" s="34">
        <f t="shared" si="9"/>
        <v>0</v>
      </c>
    </row>
    <row r="20" spans="1:31" ht="20.100000000000001" customHeight="1" thickBot="1">
      <c r="A20" s="23">
        <v>43435</v>
      </c>
      <c r="B20" s="57">
        <v>1941.05</v>
      </c>
      <c r="C20" s="58">
        <v>255028</v>
      </c>
      <c r="D20" s="6">
        <v>118099</v>
      </c>
      <c r="E20" s="56">
        <v>0</v>
      </c>
      <c r="F20" s="25">
        <f>+Sheet1!E17</f>
        <v>-1425</v>
      </c>
      <c r="G20" s="66">
        <f>+Sheet1!I17</f>
        <v>13498</v>
      </c>
      <c r="H20" s="68">
        <v>0</v>
      </c>
      <c r="I20" s="25">
        <v>0</v>
      </c>
      <c r="J20" s="56">
        <v>0</v>
      </c>
      <c r="K20" s="19">
        <v>0</v>
      </c>
      <c r="L20" s="37">
        <f t="shared" ref="L20" si="38">L19+I20-J20-K20</f>
        <v>11786</v>
      </c>
      <c r="M20" s="25">
        <f t="shared" ref="M20" si="39">G20</f>
        <v>13498</v>
      </c>
      <c r="N20" s="56">
        <v>0</v>
      </c>
      <c r="O20" s="19">
        <f t="shared" ref="O20" si="40">F20-K20</f>
        <v>-1425</v>
      </c>
      <c r="P20" s="86">
        <f t="shared" ref="P20" si="41">P19+M20-N20-O20</f>
        <v>125143</v>
      </c>
      <c r="Q20" s="105">
        <v>0</v>
      </c>
      <c r="R20" s="106">
        <v>0</v>
      </c>
      <c r="S20" s="107">
        <f>ROUND($T19/($L19+$P19)*$F20,0)</f>
        <v>-232</v>
      </c>
      <c r="T20" s="108">
        <f>T19+Q20-R20-S20</f>
        <v>20099</v>
      </c>
      <c r="U20" s="82"/>
      <c r="V20" s="70"/>
      <c r="W20" s="31">
        <f t="shared" si="15"/>
        <v>136929</v>
      </c>
      <c r="X20" s="36">
        <v>118099</v>
      </c>
      <c r="Y20" s="31">
        <f t="shared" si="16"/>
        <v>255028</v>
      </c>
      <c r="Z20" s="32">
        <f t="shared" si="7"/>
        <v>0</v>
      </c>
      <c r="AC20" s="34">
        <f t="shared" si="8"/>
        <v>-1425</v>
      </c>
      <c r="AD20" s="34">
        <f t="shared" si="6"/>
        <v>-1425</v>
      </c>
      <c r="AE20" s="34">
        <f t="shared" si="9"/>
        <v>0</v>
      </c>
    </row>
    <row r="21" spans="1:31" ht="13.7" customHeight="1" thickBot="1">
      <c r="A21" s="6"/>
      <c r="B21" s="33"/>
      <c r="C21" s="26"/>
      <c r="D21" s="26"/>
      <c r="E21" s="24"/>
      <c r="F21" s="25"/>
      <c r="G21" s="67"/>
      <c r="H21" s="63"/>
      <c r="I21" s="25"/>
      <c r="J21" s="24"/>
      <c r="K21" s="24"/>
      <c r="L21" s="24"/>
      <c r="M21" s="25"/>
      <c r="N21" s="24"/>
      <c r="O21" s="24"/>
      <c r="P21" s="24"/>
      <c r="Q21" s="96"/>
      <c r="R21" s="75"/>
      <c r="S21" s="75"/>
      <c r="T21" s="97"/>
      <c r="U21" s="81"/>
      <c r="V21" s="70"/>
    </row>
    <row r="22" spans="1:31" ht="20.100000000000001" customHeight="1" thickTop="1" thickBot="1">
      <c r="A22" s="20" t="s">
        <v>2</v>
      </c>
      <c r="B22" s="20" t="s">
        <v>6</v>
      </c>
      <c r="C22" s="20" t="s">
        <v>6</v>
      </c>
      <c r="D22" s="20"/>
      <c r="E22" s="21">
        <f t="shared" ref="E22:K22" si="42">SUM(E9:E20)</f>
        <v>53451</v>
      </c>
      <c r="F22" s="21">
        <f t="shared" si="42"/>
        <v>7470</v>
      </c>
      <c r="G22" s="21">
        <f t="shared" si="42"/>
        <v>91702</v>
      </c>
      <c r="H22" s="21">
        <f>SUM(H9:H20)</f>
        <v>0</v>
      </c>
      <c r="I22" s="21">
        <f t="shared" si="42"/>
        <v>0</v>
      </c>
      <c r="J22" s="21">
        <f t="shared" si="42"/>
        <v>0</v>
      </c>
      <c r="K22" s="21">
        <f t="shared" si="42"/>
        <v>1203</v>
      </c>
      <c r="L22" s="21" t="s">
        <v>6</v>
      </c>
      <c r="M22" s="21">
        <f>SUM(M9:M20)</f>
        <v>91702</v>
      </c>
      <c r="N22" s="21">
        <f>SUM(N9:N20)</f>
        <v>53451</v>
      </c>
      <c r="O22" s="21">
        <f>SUM(O9:O20)</f>
        <v>6267</v>
      </c>
      <c r="P22" s="87" t="s">
        <v>6</v>
      </c>
      <c r="Q22" s="109"/>
      <c r="R22" s="110"/>
      <c r="S22" s="112">
        <f>SUM(S9:S20)</f>
        <v>1339</v>
      </c>
      <c r="T22" s="111"/>
      <c r="U22" s="81"/>
      <c r="V22" s="70"/>
    </row>
    <row r="23" spans="1:31">
      <c r="A23" s="22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70"/>
      <c r="R23" s="70"/>
      <c r="S23" s="70"/>
      <c r="T23" s="70"/>
      <c r="U23" s="83"/>
      <c r="V23" s="4"/>
    </row>
    <row r="24" spans="1:31">
      <c r="A24" s="4"/>
      <c r="V24" s="4"/>
    </row>
    <row r="25" spans="1:31">
      <c r="A25" s="1" t="s">
        <v>57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84"/>
    </row>
    <row r="26" spans="1:31">
      <c r="A26" s="60"/>
    </row>
    <row r="27" spans="1:31">
      <c r="A27" s="61"/>
    </row>
  </sheetData>
  <mergeCells count="1">
    <mergeCell ref="Q3:T3"/>
  </mergeCells>
  <phoneticPr fontId="6" type="noConversion"/>
  <printOptions horizontalCentered="1"/>
  <pageMargins left="0.5" right="0.5" top="0.5" bottom="0.5" header="0" footer="0"/>
  <pageSetup scale="7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I20"/>
  <sheetViews>
    <sheetView workbookViewId="0">
      <selection activeCell="G18" sqref="G18"/>
    </sheetView>
  </sheetViews>
  <sheetFormatPr defaultRowHeight="15"/>
  <cols>
    <col min="2" max="2" width="11.109375" customWidth="1"/>
    <col min="3" max="4" width="10.44140625" customWidth="1"/>
    <col min="5" max="5" width="10" customWidth="1"/>
    <col min="6" max="6" width="12.44140625" customWidth="1"/>
    <col min="7" max="7" width="11.44140625" customWidth="1"/>
  </cols>
  <sheetData>
    <row r="3" spans="1:9">
      <c r="B3" s="41" t="s">
        <v>48</v>
      </c>
      <c r="F3" s="41" t="s">
        <v>50</v>
      </c>
    </row>
    <row r="4" spans="1:9">
      <c r="G4" s="41" t="s">
        <v>45</v>
      </c>
      <c r="H4" s="41" t="s">
        <v>49</v>
      </c>
      <c r="I4" s="41" t="s">
        <v>46</v>
      </c>
    </row>
    <row r="5" spans="1:9">
      <c r="B5" s="41" t="s">
        <v>30</v>
      </c>
      <c r="C5" s="41" t="s">
        <v>31</v>
      </c>
      <c r="D5" s="41" t="s">
        <v>44</v>
      </c>
      <c r="E5" s="44" t="s">
        <v>29</v>
      </c>
      <c r="G5" s="41" t="s">
        <v>15</v>
      </c>
      <c r="H5" s="41" t="s">
        <v>31</v>
      </c>
      <c r="I5" s="41" t="s">
        <v>15</v>
      </c>
    </row>
    <row r="6" spans="1:9">
      <c r="A6" s="42" t="s">
        <v>32</v>
      </c>
      <c r="B6" s="73">
        <v>0.94699999999999995</v>
      </c>
      <c r="C6" s="51">
        <v>0.14000000000000001</v>
      </c>
      <c r="D6" s="52">
        <v>11138</v>
      </c>
      <c r="E6" s="46">
        <f>ROUND((B6)/12*0.7*D6,0)-H6</f>
        <v>485</v>
      </c>
      <c r="G6" s="50">
        <v>4284</v>
      </c>
      <c r="H6" s="46">
        <f>ROUND(C6/12*D6,0)</f>
        <v>130</v>
      </c>
      <c r="I6" s="46">
        <f>+G6-H6</f>
        <v>4154</v>
      </c>
    </row>
    <row r="7" spans="1:9">
      <c r="A7" s="42" t="s">
        <v>33</v>
      </c>
      <c r="B7" s="73">
        <v>1.2450000000000001</v>
      </c>
      <c r="C7" s="51">
        <v>7.0000000000000007E-2</v>
      </c>
      <c r="D7" s="52">
        <v>11246</v>
      </c>
      <c r="E7" s="46">
        <f>ROUND((B7)/12*0.7*D7,0)-H7</f>
        <v>751</v>
      </c>
      <c r="G7" s="50">
        <v>6459</v>
      </c>
      <c r="H7" s="46">
        <f>ROUND(C7/12*D7,0)</f>
        <v>66</v>
      </c>
      <c r="I7" s="46">
        <f>+G7-H7</f>
        <v>6393</v>
      </c>
    </row>
    <row r="8" spans="1:9">
      <c r="A8" s="42" t="s">
        <v>34</v>
      </c>
      <c r="B8" s="73">
        <v>1.6890000000000001</v>
      </c>
      <c r="C8" s="53">
        <v>1.1499999999999999</v>
      </c>
      <c r="D8" s="52">
        <v>11531</v>
      </c>
      <c r="E8" s="46">
        <f>ROUND((B8)/12*0.7*D8,0)-H8</f>
        <v>31</v>
      </c>
      <c r="G8" s="50">
        <v>10810</v>
      </c>
      <c r="H8" s="46">
        <f t="shared" ref="H8:H17" si="0">ROUND(C8/12*D8,0)</f>
        <v>1105</v>
      </c>
      <c r="I8" s="46">
        <f>+G8-H8</f>
        <v>9705</v>
      </c>
    </row>
    <row r="9" spans="1:9">
      <c r="A9" s="42" t="s">
        <v>35</v>
      </c>
      <c r="B9" s="73">
        <v>4.3</v>
      </c>
      <c r="C9" s="53">
        <v>1.18</v>
      </c>
      <c r="D9" s="52">
        <v>11864</v>
      </c>
      <c r="E9" s="46">
        <f>ROUND((B9)/12*0.7*D9,0)-H9</f>
        <v>1809</v>
      </c>
      <c r="G9" s="50">
        <v>10116</v>
      </c>
      <c r="H9" s="46">
        <f t="shared" si="0"/>
        <v>1167</v>
      </c>
      <c r="I9" s="46">
        <f t="shared" ref="I9:I17" si="1">+G9-H9</f>
        <v>8949</v>
      </c>
    </row>
    <row r="10" spans="1:9">
      <c r="A10" s="42" t="s">
        <v>36</v>
      </c>
      <c r="B10" s="73">
        <v>4.8070000000000004</v>
      </c>
      <c r="C10" s="53">
        <v>3.27</v>
      </c>
      <c r="D10" s="52">
        <v>12065</v>
      </c>
      <c r="E10" s="46">
        <f t="shared" ref="E10:E17" si="2">ROUND((B10)/12*0.7*D10,0)-H10</f>
        <v>95</v>
      </c>
      <c r="G10" s="50">
        <v>11637</v>
      </c>
      <c r="H10" s="46">
        <f t="shared" si="0"/>
        <v>3288</v>
      </c>
      <c r="I10" s="46">
        <f t="shared" si="1"/>
        <v>8349</v>
      </c>
    </row>
    <row r="11" spans="1:9">
      <c r="A11" s="42" t="s">
        <v>37</v>
      </c>
      <c r="B11" s="73">
        <v>5.7309999999999999</v>
      </c>
      <c r="C11" s="53">
        <v>4.29</v>
      </c>
      <c r="D11" s="52">
        <v>12047</v>
      </c>
      <c r="E11" s="46">
        <f t="shared" si="2"/>
        <v>-280</v>
      </c>
      <c r="G11" s="50">
        <v>7636</v>
      </c>
      <c r="H11" s="46">
        <f t="shared" si="0"/>
        <v>4307</v>
      </c>
      <c r="I11" s="46">
        <f t="shared" si="1"/>
        <v>3329</v>
      </c>
    </row>
    <row r="12" spans="1:9">
      <c r="A12" s="42" t="s">
        <v>38</v>
      </c>
      <c r="B12" s="73">
        <v>7.6070000000000002</v>
      </c>
      <c r="C12" s="53">
        <v>4.08</v>
      </c>
      <c r="D12" s="52">
        <v>11563</v>
      </c>
      <c r="E12" s="46">
        <f t="shared" si="2"/>
        <v>1200</v>
      </c>
      <c r="G12" s="50">
        <v>10038</v>
      </c>
      <c r="H12" s="46">
        <f t="shared" si="0"/>
        <v>3931</v>
      </c>
      <c r="I12" s="46">
        <f t="shared" si="1"/>
        <v>6107</v>
      </c>
    </row>
    <row r="13" spans="1:9">
      <c r="A13" s="42" t="s">
        <v>39</v>
      </c>
      <c r="B13" s="73">
        <v>7.8940000000000001</v>
      </c>
      <c r="C13" s="53">
        <v>7.28</v>
      </c>
      <c r="D13" s="52">
        <v>11102</v>
      </c>
      <c r="E13" s="46">
        <f t="shared" si="2"/>
        <v>-1623</v>
      </c>
      <c r="G13" s="50">
        <v>12020</v>
      </c>
      <c r="H13" s="46">
        <f t="shared" si="0"/>
        <v>6735</v>
      </c>
      <c r="I13" s="46">
        <f t="shared" si="1"/>
        <v>5285</v>
      </c>
    </row>
    <row r="14" spans="1:9">
      <c r="A14" s="42" t="s">
        <v>40</v>
      </c>
      <c r="B14" s="73">
        <v>8.1280000000000001</v>
      </c>
      <c r="C14" s="51">
        <v>1.92</v>
      </c>
      <c r="D14" s="52">
        <v>11054</v>
      </c>
      <c r="E14" s="46">
        <f t="shared" si="2"/>
        <v>3472</v>
      </c>
      <c r="G14" s="50">
        <v>8666</v>
      </c>
      <c r="H14" s="46">
        <f t="shared" si="0"/>
        <v>1769</v>
      </c>
      <c r="I14" s="46">
        <f t="shared" si="1"/>
        <v>6897</v>
      </c>
    </row>
    <row r="15" spans="1:9">
      <c r="A15" s="42" t="s">
        <v>41</v>
      </c>
      <c r="B15" s="73">
        <v>5.7069999999999999</v>
      </c>
      <c r="C15" s="51">
        <v>3.07</v>
      </c>
      <c r="D15" s="52">
        <v>11178</v>
      </c>
      <c r="E15" s="46">
        <f t="shared" si="2"/>
        <v>861</v>
      </c>
      <c r="G15" s="50">
        <v>11302</v>
      </c>
      <c r="H15" s="46">
        <f t="shared" si="0"/>
        <v>2860</v>
      </c>
      <c r="I15" s="46">
        <f t="shared" si="1"/>
        <v>8442</v>
      </c>
    </row>
    <row r="16" spans="1:9">
      <c r="A16" s="42" t="s">
        <v>42</v>
      </c>
      <c r="B16" s="73">
        <v>3.8559999999999999</v>
      </c>
      <c r="C16" s="51">
        <v>0.49</v>
      </c>
      <c r="D16" s="52">
        <v>11372</v>
      </c>
      <c r="E16" s="46">
        <f t="shared" si="2"/>
        <v>2094</v>
      </c>
      <c r="G16" s="50">
        <v>11058</v>
      </c>
      <c r="H16" s="46">
        <f t="shared" si="0"/>
        <v>464</v>
      </c>
      <c r="I16" s="46">
        <f t="shared" si="1"/>
        <v>10594</v>
      </c>
    </row>
    <row r="17" spans="1:9">
      <c r="A17" s="42" t="s">
        <v>43</v>
      </c>
      <c r="B17" s="73">
        <v>1.7410000000000001</v>
      </c>
      <c r="C17" s="51">
        <v>2.67</v>
      </c>
      <c r="D17" s="52">
        <v>11784</v>
      </c>
      <c r="E17" s="46">
        <f t="shared" si="2"/>
        <v>-1425</v>
      </c>
      <c r="G17" s="50">
        <v>16120</v>
      </c>
      <c r="H17" s="46">
        <f t="shared" si="0"/>
        <v>2622</v>
      </c>
      <c r="I17" s="46">
        <f t="shared" si="1"/>
        <v>13498</v>
      </c>
    </row>
    <row r="18" spans="1:9">
      <c r="B18" s="45"/>
      <c r="C18" s="43"/>
      <c r="E18" s="47"/>
    </row>
    <row r="19" spans="1:9">
      <c r="E19" s="46">
        <f>SUM(E6:E18)</f>
        <v>7470</v>
      </c>
    </row>
    <row r="20" spans="1:9">
      <c r="A20" s="49"/>
      <c r="E20" s="47"/>
      <c r="G20" s="41"/>
      <c r="H20" s="47">
        <f>SUM(H6:H19)</f>
        <v>28444</v>
      </c>
    </row>
  </sheetData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</vt:lpstr>
      <vt:lpstr>Sheet1</vt:lpstr>
      <vt:lpstr>A!Print_Area</vt:lpstr>
      <vt:lpstr>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cscott</dc:creator>
  <cp:lastModifiedBy>Burgert, Kari</cp:lastModifiedBy>
  <cp:lastPrinted>2018-10-04T18:42:13Z</cp:lastPrinted>
  <dcterms:created xsi:type="dcterms:W3CDTF">2013-05-08T14:09:30Z</dcterms:created>
  <dcterms:modified xsi:type="dcterms:W3CDTF">2019-04-08T13:39:34Z</dcterms:modified>
</cp:coreProperties>
</file>