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RCA\EC\Lovewell\Ops_review\"/>
    </mc:Choice>
  </mc:AlternateContent>
  <bookViews>
    <workbookView xWindow="14040" yWindow="0" windowWidth="12933" windowHeight="9813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WRC_BurrOak_monthly" sheetId="2" r:id="rId8"/>
    <sheet name="WRC_bl_Lovewell_USGS" sheetId="3" r:id="rId9"/>
  </sheets>
  <definedNames>
    <definedName name="_xlnm.Print_Area" localSheetId="2">RR_CBCU!$A$1:$L$45</definedName>
  </definedNames>
  <calcPr calcId="171027"/>
</workbook>
</file>

<file path=xl/calcChain.xml><?xml version="1.0" encoding="utf-8"?>
<calcChain xmlns="http://schemas.openxmlformats.org/spreadsheetml/2006/main">
  <c r="W30" i="1" l="1"/>
  <c r="P14" i="1"/>
  <c r="C48" i="1"/>
  <c r="C28" i="1" l="1"/>
  <c r="C33" i="1" l="1"/>
  <c r="D33" i="1"/>
  <c r="F33" i="1"/>
  <c r="H33" i="1"/>
  <c r="K33" i="1"/>
  <c r="J33" i="1"/>
  <c r="I33" i="1"/>
  <c r="P40" i="1" l="1"/>
  <c r="I38" i="1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O2" i="3"/>
  <c r="O1" i="3"/>
  <c r="O3" i="3" s="1"/>
  <c r="AA46" i="1" l="1"/>
  <c r="AA44" i="1"/>
  <c r="U30" i="1" l="1"/>
  <c r="S30" i="1"/>
  <c r="P65" i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O3" i="6" l="1"/>
  <c r="O2" i="6"/>
  <c r="O1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N7" i="2" l="1"/>
  <c r="O2" i="2" l="1"/>
  <c r="O1" i="2"/>
  <c r="O3" i="2" s="1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N66" i="2" l="1"/>
  <c r="N62" i="2"/>
  <c r="N58" i="2"/>
  <c r="N54" i="2"/>
  <c r="N50" i="2"/>
  <c r="N46" i="2"/>
  <c r="N42" i="2"/>
  <c r="N38" i="2"/>
  <c r="N34" i="2"/>
  <c r="N30" i="2"/>
  <c r="N26" i="2"/>
  <c r="N22" i="2"/>
  <c r="N18" i="2"/>
  <c r="N14" i="2"/>
  <c r="N10" i="2"/>
  <c r="N65" i="2"/>
  <c r="N61" i="2"/>
  <c r="N57" i="2"/>
  <c r="N53" i="2"/>
  <c r="N49" i="2"/>
  <c r="N45" i="2"/>
  <c r="N41" i="2"/>
  <c r="N37" i="2"/>
  <c r="N33" i="2"/>
  <c r="N29" i="2"/>
  <c r="N25" i="2"/>
  <c r="N21" i="2"/>
  <c r="N17" i="2"/>
  <c r="N13" i="2"/>
  <c r="N9" i="2"/>
  <c r="N64" i="2"/>
  <c r="N60" i="2"/>
  <c r="N56" i="2"/>
  <c r="N52" i="2"/>
  <c r="N48" i="2"/>
  <c r="N44" i="2"/>
  <c r="N40" i="2"/>
  <c r="N36" i="2"/>
  <c r="N32" i="2"/>
  <c r="N28" i="2"/>
  <c r="N24" i="2"/>
  <c r="N20" i="2"/>
  <c r="N16" i="2"/>
  <c r="N12" i="2"/>
  <c r="N8" i="2"/>
  <c r="N63" i="2"/>
  <c r="N59" i="2"/>
  <c r="N55" i="2"/>
  <c r="N51" i="2"/>
  <c r="N47" i="2"/>
  <c r="N43" i="2"/>
  <c r="N39" i="2"/>
  <c r="N35" i="2"/>
  <c r="N31" i="2"/>
  <c r="N27" i="2"/>
  <c r="N23" i="2"/>
  <c r="N19" i="2"/>
  <c r="N15" i="2"/>
  <c r="N11" i="2"/>
  <c r="F9" i="5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N66" i="7"/>
  <c r="N65" i="7"/>
  <c r="N64" i="7"/>
  <c r="N63" i="7"/>
  <c r="N62" i="7"/>
  <c r="N61" i="7"/>
  <c r="N60" i="7"/>
  <c r="N59" i="7"/>
  <c r="N58" i="7"/>
  <c r="N57" i="7"/>
  <c r="N56" i="7"/>
  <c r="N55" i="7"/>
  <c r="I54" i="7"/>
  <c r="H54" i="7"/>
  <c r="G54" i="7"/>
  <c r="N54" i="7" s="1"/>
  <c r="I53" i="7"/>
  <c r="H53" i="7"/>
  <c r="G53" i="7"/>
  <c r="F53" i="7"/>
  <c r="N53" i="7" s="1"/>
  <c r="I52" i="7"/>
  <c r="H52" i="7"/>
  <c r="G52" i="7"/>
  <c r="F52" i="7"/>
  <c r="N52" i="7" s="1"/>
  <c r="N51" i="7"/>
  <c r="N50" i="7"/>
  <c r="N49" i="7"/>
  <c r="N48" i="7"/>
  <c r="N47" i="7"/>
  <c r="N46" i="7"/>
  <c r="N45" i="7"/>
  <c r="N44" i="7"/>
  <c r="J43" i="7"/>
  <c r="I43" i="7"/>
  <c r="H43" i="7"/>
  <c r="G43" i="7"/>
  <c r="F43" i="7"/>
  <c r="N43" i="7" s="1"/>
  <c r="J42" i="7"/>
  <c r="I42" i="7"/>
  <c r="H42" i="7"/>
  <c r="G42" i="7"/>
  <c r="F42" i="7"/>
  <c r="N42" i="7" s="1"/>
  <c r="J41" i="7"/>
  <c r="I41" i="7"/>
  <c r="H41" i="7"/>
  <c r="G41" i="7"/>
  <c r="N41" i="7" s="1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27" i="1"/>
  <c r="X27" i="1" s="1"/>
  <c r="C26" i="1"/>
  <c r="X26" i="1" s="1"/>
  <c r="C25" i="1"/>
  <c r="X25" i="1" s="1"/>
  <c r="C24" i="1"/>
  <c r="X24" i="1" s="1"/>
  <c r="C23" i="1"/>
  <c r="X23" i="1" s="1"/>
  <c r="C22" i="1"/>
  <c r="X22" i="1" s="1"/>
  <c r="C21" i="1"/>
  <c r="X21" i="1" s="1"/>
  <c r="C20" i="1"/>
  <c r="X20" i="1" s="1"/>
  <c r="C19" i="1"/>
  <c r="X19" i="1" s="1"/>
  <c r="C18" i="1"/>
  <c r="X18" i="1" s="1"/>
  <c r="C17" i="1"/>
  <c r="X17" i="1" s="1"/>
  <c r="C16" i="1"/>
  <c r="X16" i="1" s="1"/>
  <c r="C15" i="1"/>
  <c r="X15" i="1" s="1"/>
  <c r="C14" i="1"/>
  <c r="X14" i="1" s="1"/>
  <c r="C13" i="1"/>
  <c r="X13" i="1" s="1"/>
  <c r="C12" i="1"/>
  <c r="X12" i="1" s="1"/>
  <c r="C11" i="1"/>
  <c r="X11" i="1" s="1"/>
  <c r="C10" i="1"/>
  <c r="X10" i="1" s="1"/>
  <c r="C9" i="1"/>
  <c r="X9" i="1" s="1"/>
  <c r="C8" i="1"/>
  <c r="X8" i="1" s="1"/>
  <c r="C7" i="1"/>
  <c r="X7" i="1" s="1"/>
  <c r="C6" i="1"/>
  <c r="X6" i="1" s="1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D26" i="1"/>
  <c r="D22" i="1"/>
  <c r="D18" i="1"/>
  <c r="D14" i="1"/>
  <c r="D10" i="1"/>
  <c r="D6" i="1"/>
  <c r="G66" i="6"/>
  <c r="H66" i="6" s="1"/>
  <c r="J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G7" i="6"/>
  <c r="H7" i="6" s="1"/>
  <c r="J7" i="6" s="1"/>
  <c r="F2" i="5"/>
  <c r="F1" i="5"/>
  <c r="F3" i="5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N11" i="1"/>
  <c r="N7" i="1"/>
  <c r="N13" i="1"/>
  <c r="N12" i="1"/>
  <c r="N10" i="1"/>
  <c r="N9" i="1"/>
  <c r="N8" i="1"/>
  <c r="N6" i="1"/>
  <c r="D7" i="1" l="1"/>
  <c r="D11" i="1"/>
  <c r="D15" i="1"/>
  <c r="D19" i="1"/>
  <c r="G19" i="1" s="1"/>
  <c r="D23" i="1"/>
  <c r="D27" i="1"/>
  <c r="G28" i="1"/>
  <c r="D8" i="1"/>
  <c r="G8" i="1" s="1"/>
  <c r="D12" i="1"/>
  <c r="D16" i="1"/>
  <c r="D20" i="1"/>
  <c r="G20" i="1" s="1"/>
  <c r="D24" i="1"/>
  <c r="G24" i="1" s="1"/>
  <c r="D28" i="1"/>
  <c r="D9" i="1"/>
  <c r="D13" i="1"/>
  <c r="D17" i="1"/>
  <c r="G17" i="1" s="1"/>
  <c r="D21" i="1"/>
  <c r="D25" i="1"/>
  <c r="G9" i="1"/>
  <c r="G13" i="1"/>
  <c r="G21" i="1"/>
  <c r="G25" i="1"/>
  <c r="G6" i="1"/>
  <c r="G10" i="1"/>
  <c r="G14" i="1"/>
  <c r="G18" i="1"/>
  <c r="G22" i="1"/>
  <c r="G26" i="1"/>
  <c r="G7" i="1"/>
  <c r="G11" i="1"/>
  <c r="G15" i="1"/>
  <c r="G23" i="1"/>
  <c r="G27" i="1"/>
  <c r="G12" i="1"/>
  <c r="G16" i="1"/>
  <c r="K9" i="1"/>
  <c r="K13" i="1"/>
  <c r="K17" i="1"/>
  <c r="K21" i="1"/>
  <c r="K25" i="1"/>
  <c r="K6" i="1"/>
  <c r="K10" i="1"/>
  <c r="K14" i="1"/>
  <c r="K18" i="1"/>
  <c r="K22" i="1"/>
  <c r="K26" i="1"/>
  <c r="K7" i="1"/>
  <c r="K11" i="1"/>
  <c r="K15" i="1"/>
  <c r="K19" i="1"/>
  <c r="K23" i="1"/>
  <c r="K27" i="1"/>
  <c r="K8" i="1"/>
  <c r="K12" i="1"/>
  <c r="K16" i="1"/>
  <c r="K20" i="1"/>
  <c r="K24" i="1"/>
  <c r="K28" i="1"/>
  <c r="C57" i="1" l="1"/>
  <c r="C58" i="1"/>
  <c r="G33" i="1"/>
  <c r="B57" i="1"/>
  <c r="B58" i="1"/>
  <c r="H23" i="1"/>
  <c r="H26" i="1"/>
  <c r="H10" i="1"/>
  <c r="H24" i="1"/>
  <c r="H8" i="1"/>
  <c r="H13" i="1"/>
  <c r="H19" i="1"/>
  <c r="H22" i="1"/>
  <c r="H6" i="1"/>
  <c r="H20" i="1"/>
  <c r="H25" i="1"/>
  <c r="H9" i="1"/>
  <c r="H7" i="1"/>
  <c r="H15" i="1"/>
  <c r="H18" i="1"/>
  <c r="H16" i="1"/>
  <c r="H21" i="1"/>
  <c r="H27" i="1"/>
  <c r="H11" i="1"/>
  <c r="T11" i="1" s="1"/>
  <c r="H14" i="1"/>
  <c r="H28" i="1"/>
  <c r="H12" i="1"/>
  <c r="H17" i="1"/>
  <c r="I17" i="1" l="1"/>
  <c r="T17" i="1"/>
  <c r="I18" i="1"/>
  <c r="T18" i="1"/>
  <c r="I25" i="1"/>
  <c r="T25" i="1"/>
  <c r="I19" i="1"/>
  <c r="T19" i="1"/>
  <c r="I14" i="1"/>
  <c r="T14" i="1"/>
  <c r="I16" i="1"/>
  <c r="T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T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30" i="1" s="1"/>
  <c r="J26" i="1" l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</calcChain>
</file>

<file path=xl/sharedStrings.xml><?xml version="1.0" encoding="utf-8"?>
<sst xmlns="http://schemas.openxmlformats.org/spreadsheetml/2006/main" count="356" uniqueCount="213">
  <si>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</si>
  <si>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</si>
  <si>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</si>
  <si>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</si>
  <si>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</si>
  <si>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</si>
  <si>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</si>
  <si>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</si>
  <si>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</si>
  <si>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</si>
  <si>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</si>
  <si>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</si>
  <si>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</si>
  <si>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</si>
  <si>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</si>
  <si>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</si>
  <si>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</si>
  <si>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</si>
  <si>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</si>
  <si>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</si>
  <si>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</si>
  <si>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</si>
  <si>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</si>
  <si>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</si>
  <si>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</si>
  <si>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</si>
  <si>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</si>
  <si>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</si>
  <si>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</si>
  <si>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</si>
  <si>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</si>
  <si>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</si>
  <si>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</si>
  <si>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</si>
  <si>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</si>
  <si>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</si>
  <si>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</si>
  <si>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</si>
  <si>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</si>
  <si>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</si>
  <si>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</si>
  <si>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</si>
  <si>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</si>
  <si>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</si>
  <si>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</si>
  <si>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</si>
  <si>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</si>
  <si>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</si>
  <si>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</si>
  <si>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</si>
  <si>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</si>
  <si>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</si>
  <si>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</si>
  <si>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</si>
  <si>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</si>
  <si>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</si>
  <si>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</si>
  <si>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</si>
  <si>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</si>
  <si>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</si>
  <si>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</si>
  <si>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</si>
  <si>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</si>
  <si>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</si>
  <si>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</si>
  <si>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</si>
  <si>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</si>
  <si>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</si>
  <si>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</si>
  <si>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</si>
  <si>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</si>
  <si>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</si>
  <si>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</si>
  <si>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</si>
  <si>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</si>
  <si>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</si>
  <si>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</si>
  <si>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</si>
  <si>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</si>
  <si>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</si>
  <si>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</si>
  <si>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</si>
  <si>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</si>
  <si>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</si>
  <si>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</si>
  <si>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</si>
  <si>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</si>
  <si>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</si>
  <si>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</si>
  <si>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</si>
  <si>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</si>
  <si>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</si>
  <si>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</si>
  <si>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</si>
  <si>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</si>
  <si>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</si>
  <si>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</si>
  <si>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</si>
  <si>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</si>
  <si>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</si>
  <si>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</si>
  <si>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</si>
  <si>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</si>
  <si>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</si>
  <si>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</si>
  <si>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</si>
  <si>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</si>
  <si>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</si>
  <si>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</si>
  <si>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</si>
  <si>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</si>
  <si>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</si>
  <si>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</si>
  <si>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</si>
  <si>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</si>
  <si>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</si>
  <si>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</si>
  <si>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</si>
  <si>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</si>
  <si>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</si>
  <si>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</si>
  <si>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</si>
  <si>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</si>
  <si>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</si>
  <si>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</si>
  <si>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</si>
  <si>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</si>
  <si>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</si>
  <si>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</si>
  <si>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</si>
  <si>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</si>
  <si>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</si>
  <si>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</si>
  <si>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</si>
  <si>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>2000-2016: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</si>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</sst>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0"/>
  </numFmts>
  <fonts count="12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NumberFormat="1" applyFont="1"/>
    <xf numFmtId="0" fontId="5" fillId="0" borderId="0" xfId="1" applyFont="1"/>
    <xf numFmtId="0" fontId="10" fillId="0" borderId="0" xfId="1" applyNumberFormat="1" applyFont="1"/>
    <xf numFmtId="0" fontId="5" fillId="0" borderId="0" xfId="1" applyNumberFormat="1" applyFont="1" applyAlignment="1"/>
    <xf numFmtId="0" fontId="10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0" fontId="5" fillId="0" borderId="8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0" fontId="5" fillId="0" borderId="7" xfId="1" applyNumberFormat="1" applyFont="1" applyBorder="1" applyAlignment="1">
      <alignment horizontal="right"/>
    </xf>
    <xf numFmtId="0" fontId="5" fillId="0" borderId="9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5" fillId="0" borderId="0" xfId="1" applyNumberFormat="1" applyFont="1" applyBorder="1"/>
    <xf numFmtId="3" fontId="10" fillId="0" borderId="0" xfId="1" applyNumberFormat="1" applyFont="1" applyBorder="1" applyAlignment="1"/>
    <xf numFmtId="3" fontId="10" fillId="0" borderId="0" xfId="1" applyNumberFormat="1" applyFont="1" applyAlignment="1"/>
    <xf numFmtId="0" fontId="5" fillId="0" borderId="9" xfId="1" applyNumberFormat="1" applyFont="1" applyBorder="1" applyAlignment="1"/>
    <xf numFmtId="3" fontId="5" fillId="0" borderId="9" xfId="1" applyNumberFormat="1" applyFont="1" applyBorder="1" applyAlignment="1"/>
    <xf numFmtId="0" fontId="10" fillId="0" borderId="0" xfId="2" applyNumberFormat="1" applyFont="1"/>
    <xf numFmtId="0" fontId="10" fillId="0" borderId="0" xfId="2" applyNumberFormat="1" applyFont="1" applyAlignment="1"/>
    <xf numFmtId="0" fontId="10" fillId="0" borderId="8" xfId="2" applyNumberFormat="1" applyFont="1" applyBorder="1" applyAlignment="1">
      <alignment horizontal="right"/>
    </xf>
    <xf numFmtId="0" fontId="10" fillId="0" borderId="9" xfId="2" applyNumberFormat="1" applyFont="1" applyBorder="1" applyAlignment="1">
      <alignment horizontal="right"/>
    </xf>
    <xf numFmtId="0" fontId="10" fillId="0" borderId="9" xfId="2" applyNumberFormat="1" applyFont="1" applyBorder="1"/>
    <xf numFmtId="3" fontId="10" fillId="0" borderId="9" xfId="2" applyNumberFormat="1" applyFont="1" applyBorder="1"/>
    <xf numFmtId="3" fontId="10" fillId="0" borderId="0" xfId="2" applyNumberFormat="1" applyFont="1"/>
    <xf numFmtId="1" fontId="10" fillId="0" borderId="0" xfId="2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NumberFormat="1" applyFont="1" applyBorder="1" applyAlignment="1">
      <alignment horizontal="right"/>
    </xf>
    <xf numFmtId="0" fontId="5" fillId="0" borderId="0" xfId="2" applyNumberFormat="1" applyFont="1" applyBorder="1"/>
    <xf numFmtId="3" fontId="5" fillId="0" borderId="0" xfId="2" applyNumberFormat="1" applyFont="1" applyBorder="1"/>
    <xf numFmtId="0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/>
    <xf numFmtId="0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 applyAlignment="1"/>
    <xf numFmtId="0" fontId="5" fillId="0" borderId="0" xfId="2" applyNumberFormat="1" applyFont="1" applyAlignment="1"/>
    <xf numFmtId="10" fontId="0" fillId="0" borderId="0" xfId="0" applyNumberFormat="1"/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38" fontId="0" fillId="0" borderId="0" xfId="0" applyNumberFormat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/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8" fontId="0" fillId="0" borderId="0" xfId="0" applyNumberFormat="1" applyBorder="1"/>
    <xf numFmtId="3" fontId="0" fillId="0" borderId="0" xfId="0" applyNumberFormat="1" applyBorder="1"/>
    <xf numFmtId="10" fontId="0" fillId="0" borderId="0" xfId="0" applyNumberFormat="1" applyBorder="1"/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/>
    <xf numFmtId="0" fontId="0" fillId="0" borderId="11" xfId="0" applyFill="1" applyBorder="1"/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NumberFormat="1" applyFont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RR_CBCU!$I$38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048385506224585"/>
          <c:y val="0.1515066275599492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RR_CBCU!$I$65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RR_CBCU!$C$6:$C$28</c:f>
              <c:numCache>
                <c:formatCode>#,##0_);[Red]\(#,##0\)</c:formatCode>
                <c:ptCount val="23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RR_CBCU!$I$67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RR_CBCU!$E$6:$E$28</c:f>
              <c:numCache>
                <c:formatCode>#,##0_);[Red]\(#,##0\)</c:formatCode>
                <c:ptCount val="23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RR_CBCU!$I$68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RR_CBCU!$H$6:$H$28</c:f>
              <c:numCache>
                <c:formatCode>#,##0_);[Red]\(#,##0\)</c:formatCode>
                <c:ptCount val="23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RR_CBCU!$I$69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RR_CBCU!$I$66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0"/>
        <c:crossBetween val="midCat"/>
      </c:valAx>
      <c:valAx>
        <c:axId val="1625792240"/>
        <c:scaling>
          <c:orientation val="minMax"/>
          <c:max val="8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RR_CBCU!$P$40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RR_CBCU!$H$6:$H$28</c:f>
              <c:numCache>
                <c:formatCode>#,##0_);[Red]\(#,##0\)</c:formatCode>
                <c:ptCount val="23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RR_CBCU!$P$65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31544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BOST-MISC3MWD.xlsx.]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41</xdr:row>
      <xdr:rowOff>29635</xdr:rowOff>
    </xdr:from>
    <xdr:to>
      <xdr:col>14</xdr:col>
      <xdr:colOff>198967</xdr:colOff>
      <xdr:row>61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41</xdr:row>
      <xdr:rowOff>38099</xdr:rowOff>
    </xdr:from>
    <xdr:to>
      <xdr:col>22</xdr:col>
      <xdr:colOff>596899</xdr:colOff>
      <xdr:row>61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67</xdr:row>
      <xdr:rowOff>8467</xdr:rowOff>
    </xdr:from>
    <xdr:to>
      <xdr:col>22</xdr:col>
      <xdr:colOff>605366</xdr:colOff>
      <xdr:row>87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6"/>
  <sheetViews>
    <sheetView tabSelected="1" topLeftCell="A9" workbookViewId="0">
      <selection activeCell="O27" sqref="O27"/>
    </sheetView>
  </sheetViews>
  <sheetFormatPr defaultRowHeight="12.7"/>
  <cols>
    <col min="5" max="5" width="10.11718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3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9" sqref="F9"/>
    </sheetView>
  </sheetViews>
  <sheetFormatPr defaultRowHeight="12.7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0"/>
  <sheetViews>
    <sheetView workbookViewId="0">
      <pane xSplit="1" ySplit="5" topLeftCell="B23" activePane="bottomRight" state="frozen"/>
      <selection pane="topRight" activeCell="B1" sqref="B1"/>
      <selection pane="bottomLeft" activeCell="A6" sqref="A6"/>
      <selection pane="bottomRight" activeCell="C28" sqref="C28"/>
    </sheetView>
  </sheetViews>
  <sheetFormatPr defaultRowHeight="12.7"/>
  <cols>
    <col min="1" max="1" width="9.41015625" customWidth="1"/>
    <col min="3" max="3" width="14.29296875" customWidth="1"/>
    <col min="4" max="4" width="10" customWidth="1"/>
    <col min="5" max="5" width="10.41015625" customWidth="1"/>
    <col min="7" max="7" width="10.29296875" bestFit="1" customWidth="1"/>
    <col min="8" max="8" width="13.8789062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135</v>
      </c>
      <c r="D1" s="10" t="s">
        <v>142</v>
      </c>
      <c r="E1" s="10" t="s">
        <v>140</v>
      </c>
      <c r="F1" s="11" t="s">
        <v>37</v>
      </c>
      <c r="G1" s="45" t="s">
        <v>27</v>
      </c>
      <c r="H1" s="44" t="s">
        <v>116</v>
      </c>
      <c r="I1" s="73" t="s">
        <v>28</v>
      </c>
      <c r="J1" t="s">
        <v>132</v>
      </c>
      <c r="K1" s="10" t="s">
        <v>149</v>
      </c>
      <c r="L1" s="10"/>
      <c r="N1" s="10" t="s">
        <v>149</v>
      </c>
      <c r="Q1" t="s">
        <v>169</v>
      </c>
    </row>
    <row r="2" spans="1:24">
      <c r="B2" t="s">
        <v>2</v>
      </c>
      <c r="C2" t="s">
        <v>3</v>
      </c>
      <c r="D2" t="s">
        <v>33</v>
      </c>
      <c r="E2" s="10" t="s">
        <v>141</v>
      </c>
      <c r="F2" s="11" t="s">
        <v>115</v>
      </c>
      <c r="G2" s="11" t="s">
        <v>110</v>
      </c>
      <c r="H2" s="44" t="s">
        <v>117</v>
      </c>
      <c r="I2" s="44" t="s">
        <v>190</v>
      </c>
      <c r="J2" t="s">
        <v>133</v>
      </c>
      <c r="K2" s="10" t="s">
        <v>139</v>
      </c>
      <c r="L2" s="10"/>
      <c r="N2" s="10" t="s">
        <v>148</v>
      </c>
      <c r="Q2" t="s">
        <v>170</v>
      </c>
      <c r="T2" s="10" t="s">
        <v>177</v>
      </c>
      <c r="V2" s="10" t="s">
        <v>177</v>
      </c>
      <c r="W2" s="10" t="s">
        <v>37</v>
      </c>
      <c r="X2" s="10" t="s">
        <v>177</v>
      </c>
    </row>
    <row r="3" spans="1:24" ht="14.35">
      <c r="B3" s="10" t="s">
        <v>208</v>
      </c>
      <c r="C3" s="10" t="s">
        <v>136</v>
      </c>
      <c r="D3" s="10" t="s">
        <v>109</v>
      </c>
      <c r="E3" s="10" t="s">
        <v>137</v>
      </c>
      <c r="F3" s="11" t="s">
        <v>138</v>
      </c>
      <c r="G3" s="11" t="s">
        <v>114</v>
      </c>
      <c r="H3" s="11" t="s">
        <v>113</v>
      </c>
      <c r="I3" s="43" t="s">
        <v>189</v>
      </c>
      <c r="N3" t="s">
        <v>25</v>
      </c>
      <c r="Q3" s="10" t="s">
        <v>167</v>
      </c>
      <c r="R3" t="s">
        <v>168</v>
      </c>
      <c r="S3" t="s">
        <v>166</v>
      </c>
      <c r="T3" s="10" t="s">
        <v>173</v>
      </c>
      <c r="U3" t="s">
        <v>171</v>
      </c>
      <c r="W3" s="10" t="s">
        <v>175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165</v>
      </c>
      <c r="S4" t="s">
        <v>116</v>
      </c>
      <c r="T4" s="69" t="s">
        <v>174</v>
      </c>
      <c r="U4" t="s">
        <v>172</v>
      </c>
      <c r="W4" s="10" t="s">
        <v>176</v>
      </c>
    </row>
    <row r="5" spans="1:24" ht="14.35">
      <c r="C5" s="74" t="s">
        <v>211</v>
      </c>
      <c r="G5" s="75">
        <v>1</v>
      </c>
      <c r="H5" s="74" t="s">
        <v>209</v>
      </c>
      <c r="I5" s="74" t="s">
        <v>210</v>
      </c>
      <c r="N5" s="10"/>
      <c r="S5" s="70" t="s">
        <v>178</v>
      </c>
      <c r="T5" s="71"/>
      <c r="U5" s="70" t="s">
        <v>179</v>
      </c>
      <c r="V5" s="71"/>
      <c r="W5" s="70" t="s">
        <v>180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8" si="0">G6*B6</f>
        <v>1018.8153605313283</v>
      </c>
      <c r="I6" s="6">
        <f t="shared" ref="I6:I28" si="1">MIN(C6-H6,E6)</f>
        <v>30820.184639468673</v>
      </c>
      <c r="J6" s="6">
        <f t="shared" ref="J6:J28" si="2">E6-I6</f>
        <v>15672.815360531327</v>
      </c>
      <c r="K6" s="9">
        <f t="shared" ref="K6:K28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 t="shared" ref="T6:T28" si="4">H6-S6</f>
        <v>7.842421588520665E-2</v>
      </c>
      <c r="U6">
        <v>18200</v>
      </c>
      <c r="V6" s="6">
        <f t="shared" ref="V6:V28" si="5">U6-I6</f>
        <v>-12620.184639468673</v>
      </c>
      <c r="W6" s="10">
        <v>22888</v>
      </c>
      <c r="X6" s="6">
        <f t="shared" ref="X6:X27" si="6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8" si="7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si="4"/>
        <v>-4.8514699597603794E-2</v>
      </c>
      <c r="U7">
        <v>36510</v>
      </c>
      <c r="V7" s="6">
        <f t="shared" si="5"/>
        <v>-1757.6870280602598</v>
      </c>
      <c r="W7">
        <v>38849</v>
      </c>
      <c r="X7" s="6">
        <f t="shared" si="6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7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4"/>
        <v>0.80163926468480895</v>
      </c>
      <c r="U8">
        <v>26310</v>
      </c>
      <c r="V8" s="6">
        <f t="shared" si="5"/>
        <v>-2302.8847973517295</v>
      </c>
      <c r="W8">
        <v>28846</v>
      </c>
      <c r="X8" s="6">
        <f t="shared" si="6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7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4"/>
        <v>-1.7695646484256145E-2</v>
      </c>
      <c r="U9">
        <v>31720</v>
      </c>
      <c r="V9" s="6">
        <f t="shared" si="5"/>
        <v>3272.2943859853549</v>
      </c>
      <c r="W9">
        <v>28570</v>
      </c>
      <c r="X9" s="6">
        <f t="shared" si="6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7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4"/>
        <v>-0.26781335076407231</v>
      </c>
      <c r="U10">
        <v>49000</v>
      </c>
      <c r="V10" s="6">
        <f t="shared" si="5"/>
        <v>29265.284080153462</v>
      </c>
      <c r="W10">
        <v>20851</v>
      </c>
      <c r="X10" s="6">
        <f t="shared" si="6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7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4"/>
        <v>-0.71751099909124605</v>
      </c>
      <c r="U11">
        <v>41250</v>
      </c>
      <c r="V11" s="6">
        <f t="shared" si="5"/>
        <v>-21495</v>
      </c>
      <c r="W11">
        <v>73479</v>
      </c>
      <c r="X11" s="6">
        <f t="shared" si="6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7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4"/>
        <v>-9.3564501074752116E-3</v>
      </c>
      <c r="U12">
        <v>25920</v>
      </c>
      <c r="V12" s="6">
        <f t="shared" si="5"/>
        <v>-5114.7965348934922</v>
      </c>
      <c r="W12">
        <v>26117</v>
      </c>
      <c r="X12" s="6">
        <f t="shared" si="6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 t="shared" si="7"/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4"/>
        <v>0.56429461391280711</v>
      </c>
      <c r="U13">
        <v>32420</v>
      </c>
      <c r="V13" s="6">
        <f t="shared" si="5"/>
        <v>-9259.8158973359459</v>
      </c>
      <c r="W13">
        <v>44371</v>
      </c>
      <c r="X13" s="6">
        <f t="shared" si="6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7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4"/>
        <v>135.27648541589758</v>
      </c>
      <c r="U14">
        <v>21270</v>
      </c>
      <c r="V14" s="6">
        <f t="shared" si="5"/>
        <v>-4520.7235145841041</v>
      </c>
      <c r="W14">
        <v>26595</v>
      </c>
      <c r="X14" s="6">
        <f t="shared" si="6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7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56">
        <v>0.59341554738969893</v>
      </c>
      <c r="S15" s="6">
        <v>1110</v>
      </c>
      <c r="T15" s="6">
        <f t="shared" si="4"/>
        <v>-287.2606199634829</v>
      </c>
      <c r="U15">
        <v>25590</v>
      </c>
      <c r="V15" s="6">
        <f t="shared" si="5"/>
        <v>12282.739380036517</v>
      </c>
      <c r="W15">
        <v>14130</v>
      </c>
      <c r="X15" s="6">
        <f t="shared" si="6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7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56"/>
      <c r="S16" s="6">
        <v>2020</v>
      </c>
      <c r="T16" s="6">
        <f t="shared" si="4"/>
        <v>704.65794641624643</v>
      </c>
      <c r="U16">
        <v>25590</v>
      </c>
      <c r="V16" s="6">
        <f t="shared" si="5"/>
        <v>-326</v>
      </c>
      <c r="W16">
        <v>29265</v>
      </c>
      <c r="X16" s="6">
        <f t="shared" si="6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7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28" si="9">1+P16</f>
        <v>2006</v>
      </c>
      <c r="Q17" s="9">
        <v>3710.8114583333336</v>
      </c>
      <c r="R17" s="56">
        <v>0.74393775475212254</v>
      </c>
      <c r="S17" s="6">
        <v>1770</v>
      </c>
      <c r="T17" s="6">
        <f t="shared" si="4"/>
        <v>1572.8618818559626</v>
      </c>
      <c r="U17">
        <v>28066</v>
      </c>
      <c r="V17" s="6">
        <f t="shared" si="5"/>
        <v>12315.690881855964</v>
      </c>
      <c r="W17">
        <v>19094.007000000001</v>
      </c>
      <c r="X17" s="6">
        <f t="shared" si="6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7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56">
        <v>0.71199733618416117</v>
      </c>
      <c r="S18" s="6">
        <v>130</v>
      </c>
      <c r="T18" s="6">
        <f t="shared" si="4"/>
        <v>592.65271634752708</v>
      </c>
      <c r="U18">
        <v>35960</v>
      </c>
      <c r="V18" s="6">
        <f t="shared" si="5"/>
        <v>1995.0063663475303</v>
      </c>
      <c r="W18">
        <v>34687</v>
      </c>
      <c r="X18" s="6">
        <f t="shared" si="6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7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56">
        <v>9.2420606285825824E-2</v>
      </c>
      <c r="S19" s="6">
        <v>10</v>
      </c>
      <c r="T19" s="6">
        <f t="shared" si="4"/>
        <v>26.531004259166686</v>
      </c>
      <c r="U19">
        <v>11280</v>
      </c>
      <c r="V19" s="6">
        <f t="shared" si="5"/>
        <v>3659.5310042591664</v>
      </c>
      <c r="W19">
        <v>7657</v>
      </c>
      <c r="X19" s="6">
        <f t="shared" si="6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7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56">
        <v>0.52590800622846656</v>
      </c>
      <c r="S20" s="6">
        <v>130</v>
      </c>
      <c r="T20" s="6">
        <f t="shared" si="4"/>
        <v>1730.6685730846366</v>
      </c>
      <c r="U20">
        <v>12560</v>
      </c>
      <c r="V20" s="6">
        <f t="shared" si="5"/>
        <v>-3187.3314269153634</v>
      </c>
      <c r="W20">
        <v>13655</v>
      </c>
      <c r="X20" s="6">
        <f t="shared" si="6"/>
        <v>-3953</v>
      </c>
    </row>
    <row r="21" spans="1:24">
      <c r="A21">
        <f t="shared" si="8"/>
        <v>2010</v>
      </c>
      <c r="B21" s="59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7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56">
        <v>0.31117420821615932</v>
      </c>
      <c r="S21" s="6">
        <v>330</v>
      </c>
      <c r="T21" s="6">
        <f t="shared" si="4"/>
        <v>566.43285724647046</v>
      </c>
      <c r="U21">
        <v>20410</v>
      </c>
      <c r="V21" s="6">
        <f t="shared" si="5"/>
        <v>3276.4328572464692</v>
      </c>
      <c r="W21">
        <v>18030</v>
      </c>
      <c r="X21" s="6">
        <f t="shared" si="6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7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56">
        <v>0.13568351825942351</v>
      </c>
      <c r="S22" s="6">
        <v>-160</v>
      </c>
      <c r="T22" s="6">
        <f t="shared" si="4"/>
        <v>487.07108362528771</v>
      </c>
      <c r="U22">
        <v>12710</v>
      </c>
      <c r="V22" s="6">
        <f t="shared" si="5"/>
        <v>2721.0710836252874</v>
      </c>
      <c r="W22">
        <v>10316</v>
      </c>
      <c r="X22" s="6">
        <f t="shared" si="6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7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56">
        <v>0.82400250340606529</v>
      </c>
      <c r="S23" s="6">
        <v>760</v>
      </c>
      <c r="T23" s="6">
        <f t="shared" si="4"/>
        <v>3138.7927750296731</v>
      </c>
      <c r="U23">
        <v>26840</v>
      </c>
      <c r="V23" s="6">
        <f t="shared" si="5"/>
        <v>-6614.2072249703269</v>
      </c>
      <c r="W23">
        <v>30341</v>
      </c>
      <c r="X23" s="6">
        <f t="shared" si="6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7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56">
        <v>0.93667653683189933</v>
      </c>
      <c r="S24" s="6">
        <v>800</v>
      </c>
      <c r="T24" s="6">
        <f t="shared" si="4"/>
        <v>883.79623719691244</v>
      </c>
      <c r="U24">
        <v>37250</v>
      </c>
      <c r="V24" s="6">
        <f t="shared" si="5"/>
        <v>501.79623719691153</v>
      </c>
      <c r="W24">
        <v>15461</v>
      </c>
      <c r="X24" s="6">
        <f t="shared" si="6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7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56">
        <v>0.86675373353898255</v>
      </c>
      <c r="S25" s="6">
        <v>1380</v>
      </c>
      <c r="T25" s="6">
        <f t="shared" si="4"/>
        <v>911.40809560645584</v>
      </c>
      <c r="U25">
        <v>32108</v>
      </c>
      <c r="V25" s="6">
        <f t="shared" si="5"/>
        <v>0</v>
      </c>
      <c r="W25">
        <v>34061</v>
      </c>
      <c r="X25" s="6">
        <f t="shared" si="6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7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56">
        <v>0.48457852863429191</v>
      </c>
      <c r="S26" s="6">
        <v>300</v>
      </c>
      <c r="T26" s="6">
        <f t="shared" si="4"/>
        <v>-98.473262428919128</v>
      </c>
      <c r="U26">
        <v>31544</v>
      </c>
      <c r="V26" s="6">
        <f t="shared" si="5"/>
        <v>1212.5267375710791</v>
      </c>
      <c r="W26">
        <v>12731</v>
      </c>
      <c r="X26" s="6">
        <f t="shared" si="6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 t="shared" si="7"/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56">
        <v>0.41546520348414034</v>
      </c>
      <c r="S27" s="6">
        <v>-40</v>
      </c>
      <c r="T27" s="6">
        <f t="shared" si="4"/>
        <v>967.20519920044592</v>
      </c>
      <c r="U27">
        <v>31544</v>
      </c>
      <c r="V27" s="6">
        <f t="shared" si="5"/>
        <v>16673.205199200445</v>
      </c>
      <c r="W27">
        <v>15798</v>
      </c>
      <c r="X27" s="6">
        <f t="shared" si="6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38000</v>
      </c>
      <c r="F28" s="9">
        <f>LVKS_Out_AF!N66</f>
        <v>49747</v>
      </c>
      <c r="G28" s="8">
        <f t="shared" si="7"/>
        <v>0.60274079375314427</v>
      </c>
      <c r="H28" s="6">
        <f t="shared" si="0"/>
        <v>2594.744870435848</v>
      </c>
      <c r="I28" s="6">
        <f t="shared" si="1"/>
        <v>25525.255129564153</v>
      </c>
      <c r="J28" s="6">
        <f t="shared" si="2"/>
        <v>12474.744870435847</v>
      </c>
      <c r="K28" s="9">
        <f t="shared" si="3"/>
        <v>11747</v>
      </c>
      <c r="L28" s="9"/>
      <c r="P28">
        <f t="shared" si="9"/>
        <v>2017</v>
      </c>
      <c r="Q28">
        <v>4310</v>
      </c>
      <c r="R28" s="56">
        <v>0.50020456445559169</v>
      </c>
      <c r="S28" s="6">
        <v>300</v>
      </c>
      <c r="T28" s="6">
        <f t="shared" si="4"/>
        <v>2294.744870435848</v>
      </c>
      <c r="U28">
        <v>31544</v>
      </c>
      <c r="V28" s="6">
        <f t="shared" si="5"/>
        <v>6018.7448704358467</v>
      </c>
    </row>
    <row r="29" spans="1:24">
      <c r="A29">
        <f t="shared" si="8"/>
        <v>2018</v>
      </c>
      <c r="B29" s="6"/>
      <c r="C29" s="6"/>
      <c r="D29" s="6"/>
      <c r="E29" s="6"/>
      <c r="F29" s="6"/>
      <c r="G29" s="8"/>
      <c r="H29" s="6"/>
      <c r="I29" s="6"/>
      <c r="L29" s="9"/>
    </row>
    <row r="30" spans="1:24">
      <c r="A30">
        <f t="shared" si="8"/>
        <v>2019</v>
      </c>
      <c r="B30" s="6"/>
      <c r="C30" s="6"/>
      <c r="D30" s="6"/>
      <c r="E30" s="6"/>
      <c r="F30" s="6"/>
      <c r="G30" s="8"/>
      <c r="H30" s="6"/>
      <c r="I30" s="6">
        <f>AVERAGE(I11:I27)</f>
        <v>26364.227932432936</v>
      </c>
      <c r="K30" s="6"/>
      <c r="L30" s="9"/>
      <c r="S30" s="6">
        <f>AVERAGE(S11:S27)</f>
        <v>908.17823185964005</v>
      </c>
      <c r="U30" s="6">
        <f>AVERAGE(U11:U27)</f>
        <v>26606.588235294119</v>
      </c>
      <c r="W30" s="6">
        <f>AVERAGE(W11:W27)</f>
        <v>25046.353352941176</v>
      </c>
    </row>
    <row r="31" spans="1:24">
      <c r="A31">
        <f t="shared" si="8"/>
        <v>2020</v>
      </c>
      <c r="B31" s="6"/>
      <c r="C31" s="6"/>
      <c r="D31" s="6"/>
      <c r="E31" s="6"/>
      <c r="F31" s="6"/>
      <c r="G31" s="8"/>
      <c r="H31" s="6"/>
      <c r="I31" s="6"/>
      <c r="L31" s="9"/>
    </row>
    <row r="32" spans="1:24">
      <c r="B32" s="6"/>
      <c r="C32" s="6"/>
      <c r="D32" s="6"/>
      <c r="E32" s="6"/>
      <c r="F32" s="6"/>
      <c r="G32" s="8"/>
      <c r="H32" s="6"/>
      <c r="I32" s="6"/>
      <c r="L32" s="9"/>
    </row>
    <row r="33" spans="1:28">
      <c r="A33" s="10" t="s">
        <v>134</v>
      </c>
      <c r="B33" s="6"/>
      <c r="C33" s="6">
        <f>AVERAGE(C11:C27)</f>
        <v>28499.401020588237</v>
      </c>
      <c r="D33" s="6">
        <f>AVERAGE(D11:D27)</f>
        <v>13310.551677199806</v>
      </c>
      <c r="E33" s="6"/>
      <c r="F33" s="6">
        <f>AVERAGE(F11:F27)</f>
        <v>46926.96904029412</v>
      </c>
      <c r="G33" s="8">
        <f>C33/(C33+ref!$F$9*D33)</f>
        <v>0.58485390602817688</v>
      </c>
      <c r="H33" s="6">
        <f>AVERAGE(H11:H27)</f>
        <v>1574.7346083335806</v>
      </c>
      <c r="I33" s="6">
        <f>AVERAGE(I11:I27)</f>
        <v>26364.227932432936</v>
      </c>
      <c r="J33" s="6">
        <f t="shared" ref="J33:K33" si="10">AVERAGE(J11:J27)</f>
        <v>10916.183832272951</v>
      </c>
      <c r="K33" s="6">
        <f t="shared" si="10"/>
        <v>9719.5984520588227</v>
      </c>
      <c r="L33" s="6"/>
      <c r="S33" s="6"/>
      <c r="U33" s="6"/>
      <c r="W33" s="6"/>
    </row>
    <row r="34" spans="1:28">
      <c r="B34" s="6"/>
      <c r="C34" s="6"/>
      <c r="D34" s="6"/>
      <c r="E34" s="6"/>
      <c r="F34" s="6"/>
      <c r="G34" s="8"/>
      <c r="H34" s="6"/>
      <c r="I34" s="56"/>
      <c r="J34" s="56"/>
      <c r="K34" s="56"/>
      <c r="L34" s="56"/>
    </row>
    <row r="35" spans="1:28">
      <c r="C35" t="s">
        <v>29</v>
      </c>
      <c r="Q35" s="69" t="s">
        <v>207</v>
      </c>
      <c r="T35" s="6"/>
    </row>
    <row r="36" spans="1:28">
      <c r="C36" s="10" t="s">
        <v>202</v>
      </c>
      <c r="Q36" s="69" t="s">
        <v>181</v>
      </c>
      <c r="R36" s="10" t="s">
        <v>212</v>
      </c>
      <c r="S36" s="72" t="s">
        <v>188</v>
      </c>
    </row>
    <row r="37" spans="1:28">
      <c r="C37" s="10" t="s">
        <v>203</v>
      </c>
      <c r="Q37" s="69" t="s">
        <v>182</v>
      </c>
      <c r="R37" s="10" t="s">
        <v>184</v>
      </c>
      <c r="S37" s="86" t="s">
        <v>187</v>
      </c>
    </row>
    <row r="38" spans="1:28">
      <c r="C38" s="10" t="s">
        <v>204</v>
      </c>
      <c r="I38" s="60" t="str">
        <f>"Republican River CBCU for Lovewell net evaporation and diversion to Courtland Canal below Lovewell"</f>
        <v>Republican River CBCU for Lovewell net evaporation and diversion to Courtland Canal below Lovewell</v>
      </c>
      <c r="Q38" s="69" t="s">
        <v>183</v>
      </c>
      <c r="R38" s="10" t="s">
        <v>185</v>
      </c>
      <c r="S38" s="87" t="s">
        <v>186</v>
      </c>
    </row>
    <row r="39" spans="1:28">
      <c r="C39" s="10" t="s">
        <v>205</v>
      </c>
    </row>
    <row r="40" spans="1:28">
      <c r="P40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42" spans="1:28">
      <c r="B42" t="s">
        <v>30</v>
      </c>
      <c r="D42" t="s">
        <v>33</v>
      </c>
      <c r="F42" t="s">
        <v>36</v>
      </c>
      <c r="AA42">
        <v>61</v>
      </c>
      <c r="AB42" s="10" t="s">
        <v>200</v>
      </c>
    </row>
    <row r="43" spans="1:28">
      <c r="B43" t="s">
        <v>38</v>
      </c>
      <c r="F43" t="s">
        <v>37</v>
      </c>
      <c r="AA43">
        <v>60</v>
      </c>
      <c r="AB43" s="10" t="s">
        <v>201</v>
      </c>
    </row>
    <row r="44" spans="1:28">
      <c r="C44" t="s">
        <v>31</v>
      </c>
      <c r="E44" t="s">
        <v>34</v>
      </c>
      <c r="AA44">
        <f>AA42/AA43</f>
        <v>1.0166666666666666</v>
      </c>
      <c r="AB44" s="10" t="s">
        <v>198</v>
      </c>
    </row>
    <row r="45" spans="1:28">
      <c r="C45" t="s">
        <v>32</v>
      </c>
      <c r="E45" t="s">
        <v>35</v>
      </c>
      <c r="AA45">
        <v>20</v>
      </c>
      <c r="AB45" s="10" t="s">
        <v>197</v>
      </c>
    </row>
    <row r="46" spans="1:28">
      <c r="AA46">
        <f>AA45/AA44</f>
        <v>19.672131147540984</v>
      </c>
      <c r="AB46" s="10" t="s">
        <v>199</v>
      </c>
    </row>
    <row r="48" spans="1:28">
      <c r="C48">
        <f>1.6/329</f>
        <v>4.8632218844984806E-3</v>
      </c>
    </row>
    <row r="51" spans="1:8">
      <c r="B51" s="10" t="s">
        <v>146</v>
      </c>
      <c r="D51" s="10" t="s">
        <v>145</v>
      </c>
    </row>
    <row r="54" spans="1:8">
      <c r="B54" s="10" t="s">
        <v>147</v>
      </c>
    </row>
    <row r="55" spans="1:8" ht="24.75" customHeight="1">
      <c r="A55" s="84" t="s">
        <v>156</v>
      </c>
      <c r="B55" s="88" t="s">
        <v>195</v>
      </c>
      <c r="C55" s="89"/>
      <c r="D55" s="85" t="s">
        <v>116</v>
      </c>
      <c r="E55" s="92" t="s">
        <v>206</v>
      </c>
      <c r="F55" s="92"/>
      <c r="G55" s="83"/>
      <c r="H55" s="83"/>
    </row>
    <row r="56" spans="1:8">
      <c r="A56" s="67"/>
      <c r="B56" s="61" t="s">
        <v>144</v>
      </c>
      <c r="C56" s="61" t="s">
        <v>4</v>
      </c>
      <c r="E56" s="76" t="s">
        <v>144</v>
      </c>
      <c r="F56" s="76" t="s">
        <v>4</v>
      </c>
      <c r="G56" s="79"/>
      <c r="H56" s="79"/>
    </row>
    <row r="57" spans="1:8">
      <c r="A57" s="66" t="s">
        <v>196</v>
      </c>
      <c r="B57" s="68">
        <f>C33</f>
        <v>28499.401020588237</v>
      </c>
      <c r="C57" s="68">
        <f>D33</f>
        <v>13310.551677199806</v>
      </c>
      <c r="D57" s="62">
        <v>1587.1407569573662</v>
      </c>
      <c r="E57" s="62">
        <v>26360.167832526266</v>
      </c>
      <c r="F57" s="62">
        <v>10960.221056362627</v>
      </c>
      <c r="G57" s="81"/>
      <c r="H57" s="81"/>
    </row>
    <row r="58" spans="1:8">
      <c r="A58" s="66" t="s">
        <v>155</v>
      </c>
      <c r="B58" s="63">
        <f>C33/($C33+$D33)</f>
        <v>0.6816415513930012</v>
      </c>
      <c r="C58" s="63">
        <f>D33/($C33+$D33)</f>
        <v>0.3183584486069988</v>
      </c>
      <c r="D58" s="67"/>
      <c r="E58" s="63">
        <v>0.70632082401408935</v>
      </c>
      <c r="F58" s="63">
        <v>0.2936791759859107</v>
      </c>
      <c r="G58" s="82"/>
      <c r="H58" s="82"/>
    </row>
    <row r="60" spans="1:8">
      <c r="A60" s="77"/>
      <c r="B60" s="78"/>
      <c r="C60" s="77"/>
      <c r="D60" s="77"/>
      <c r="E60" s="78"/>
      <c r="F60" s="77"/>
      <c r="G60" s="77"/>
      <c r="H60" s="77"/>
    </row>
    <row r="61" spans="1:8">
      <c r="A61" s="78"/>
      <c r="B61" s="90"/>
      <c r="C61" s="91"/>
      <c r="D61" s="78"/>
      <c r="E61" s="90"/>
      <c r="F61" s="91"/>
      <c r="G61" s="91"/>
      <c r="H61" s="91"/>
    </row>
    <row r="62" spans="1:8">
      <c r="A62" s="78"/>
      <c r="B62" s="79"/>
      <c r="C62" s="79"/>
      <c r="D62" s="78"/>
      <c r="E62" s="79"/>
      <c r="F62" s="79"/>
      <c r="G62" s="79"/>
      <c r="H62" s="79"/>
    </row>
    <row r="63" spans="1:8">
      <c r="A63" s="78"/>
      <c r="B63" s="80"/>
      <c r="C63" s="80"/>
      <c r="D63" s="81"/>
      <c r="E63" s="81"/>
      <c r="F63" s="81"/>
      <c r="G63" s="81"/>
      <c r="H63" s="81"/>
    </row>
    <row r="64" spans="1:8">
      <c r="A64" s="78"/>
      <c r="B64" s="82"/>
      <c r="C64" s="82"/>
      <c r="D64" s="77"/>
      <c r="E64" s="82"/>
      <c r="F64" s="82"/>
      <c r="G64" s="82"/>
      <c r="H64" s="82"/>
    </row>
    <row r="65" spans="4:16">
      <c r="H65">
        <v>1</v>
      </c>
      <c r="I65" s="10" t="s">
        <v>192</v>
      </c>
      <c r="P65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66" spans="4:16">
      <c r="D66" s="67"/>
      <c r="E66" s="9"/>
      <c r="H66">
        <v>2</v>
      </c>
      <c r="I66" s="10" t="s">
        <v>143</v>
      </c>
    </row>
    <row r="67" spans="4:16">
      <c r="H67">
        <v>3</v>
      </c>
      <c r="I67" s="10" t="s">
        <v>191</v>
      </c>
    </row>
    <row r="68" spans="4:16">
      <c r="H68">
        <v>4</v>
      </c>
      <c r="I68" s="10" t="s">
        <v>194</v>
      </c>
    </row>
    <row r="69" spans="4:16">
      <c r="H69">
        <v>5</v>
      </c>
      <c r="I69" s="10" t="s">
        <v>193</v>
      </c>
    </row>
    <row r="70" spans="4:16">
      <c r="I70" s="10"/>
    </row>
  </sheetData>
  <mergeCells count="4">
    <mergeCell ref="B55:C55"/>
    <mergeCell ref="B61:C61"/>
    <mergeCell ref="E61:H61"/>
    <mergeCell ref="E55:F55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P5" sqref="P5"/>
    </sheetView>
  </sheetViews>
  <sheetFormatPr defaultRowHeight="12.7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151</v>
      </c>
    </row>
    <row r="3" spans="1:16">
      <c r="I3" t="s">
        <v>158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157</v>
      </c>
      <c r="O4" s="44" t="s">
        <v>154</v>
      </c>
      <c r="P4" s="65" t="s">
        <v>163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164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159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160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161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162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 t="shared" si="2"/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0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0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0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7.65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selection activeCell="N66" sqref="N66"/>
    </sheetView>
  </sheetViews>
  <sheetFormatPr defaultRowHeight="12.7"/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6"/>
      <c r="N1" s="16"/>
    </row>
    <row r="2" spans="1:14">
      <c r="A2" s="16"/>
      <c r="B2" s="19"/>
      <c r="C2" s="19"/>
      <c r="D2" s="19"/>
      <c r="E2" s="19"/>
      <c r="F2" s="19" t="s">
        <v>96</v>
      </c>
      <c r="G2" s="19"/>
      <c r="H2" s="19"/>
      <c r="I2" s="19"/>
      <c r="J2" s="19"/>
      <c r="K2" s="19"/>
      <c r="L2" s="20"/>
      <c r="M2" s="21"/>
      <c r="N2" s="19"/>
    </row>
    <row r="3" spans="1:14">
      <c r="A3" s="16"/>
      <c r="B3" s="19"/>
      <c r="C3" s="19"/>
      <c r="D3" s="19"/>
      <c r="E3" s="19" t="s">
        <v>97</v>
      </c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16"/>
      <c r="B4" s="19"/>
      <c r="C4" s="19"/>
      <c r="D4" s="19"/>
      <c r="E4" s="19"/>
      <c r="F4" s="19"/>
      <c r="G4" s="22" t="s">
        <v>98</v>
      </c>
      <c r="H4" s="19"/>
      <c r="I4" s="19"/>
      <c r="J4" s="19"/>
      <c r="K4" s="19"/>
      <c r="L4" s="19"/>
      <c r="M4" s="19"/>
      <c r="N4" s="19"/>
    </row>
    <row r="5" spans="1:14">
      <c r="A5" s="23" t="s">
        <v>0</v>
      </c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 t="s">
        <v>17</v>
      </c>
      <c r="M5" s="24" t="s">
        <v>18</v>
      </c>
      <c r="N5" s="25" t="s">
        <v>99</v>
      </c>
    </row>
    <row r="6" spans="1:14">
      <c r="A6" s="26">
        <v>1957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214</v>
      </c>
      <c r="I6" s="27">
        <v>399</v>
      </c>
      <c r="J6" s="27">
        <v>172</v>
      </c>
      <c r="K6" s="27">
        <v>27925</v>
      </c>
      <c r="L6" s="27">
        <v>163</v>
      </c>
      <c r="M6" s="27">
        <v>0</v>
      </c>
      <c r="N6" s="27">
        <f t="shared" ref="N6:N37" si="0">SUM(B6:M6)</f>
        <v>28873</v>
      </c>
    </row>
    <row r="7" spans="1:14">
      <c r="A7" s="16">
        <v>1958</v>
      </c>
      <c r="B7" s="28">
        <v>0</v>
      </c>
      <c r="C7" s="28">
        <v>0</v>
      </c>
      <c r="D7" s="28">
        <v>0</v>
      </c>
      <c r="E7" s="28">
        <v>0</v>
      </c>
      <c r="F7" s="28">
        <v>13601</v>
      </c>
      <c r="G7" s="28">
        <v>1373</v>
      </c>
      <c r="H7" s="28">
        <v>932</v>
      </c>
      <c r="I7" s="28">
        <v>938</v>
      </c>
      <c r="J7" s="28">
        <v>290</v>
      </c>
      <c r="K7" s="28">
        <v>488</v>
      </c>
      <c r="L7" s="28">
        <v>0</v>
      </c>
      <c r="M7" s="28">
        <v>0</v>
      </c>
      <c r="N7" s="28">
        <f t="shared" si="0"/>
        <v>17622</v>
      </c>
    </row>
    <row r="8" spans="1:14">
      <c r="A8" s="16">
        <v>1959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28">
        <v>186</v>
      </c>
      <c r="H8" s="28">
        <v>2287</v>
      </c>
      <c r="I8" s="28">
        <v>2083</v>
      </c>
      <c r="J8" s="28">
        <v>2648</v>
      </c>
      <c r="K8" s="28">
        <v>500</v>
      </c>
      <c r="L8" s="28">
        <v>0</v>
      </c>
      <c r="M8" s="28">
        <v>0</v>
      </c>
      <c r="N8" s="28">
        <f t="shared" si="0"/>
        <v>7704</v>
      </c>
    </row>
    <row r="9" spans="1:14">
      <c r="A9" s="16">
        <v>1960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3084</v>
      </c>
      <c r="I9" s="28">
        <v>6837</v>
      </c>
      <c r="J9" s="28">
        <v>2608</v>
      </c>
      <c r="K9" s="28">
        <v>169</v>
      </c>
      <c r="L9" s="28">
        <v>0</v>
      </c>
      <c r="M9" s="28">
        <v>0</v>
      </c>
      <c r="N9" s="28">
        <f t="shared" si="0"/>
        <v>12698</v>
      </c>
    </row>
    <row r="10" spans="1:14">
      <c r="A10" s="16">
        <v>1961</v>
      </c>
      <c r="B10" s="28">
        <v>0</v>
      </c>
      <c r="C10" s="28">
        <v>0</v>
      </c>
      <c r="D10" s="28">
        <v>0</v>
      </c>
      <c r="E10" s="28">
        <v>399</v>
      </c>
      <c r="F10" s="28">
        <v>6526</v>
      </c>
      <c r="G10" s="28">
        <v>256</v>
      </c>
      <c r="H10" s="28">
        <v>9596</v>
      </c>
      <c r="I10" s="28">
        <v>10316</v>
      </c>
      <c r="J10" s="28">
        <v>629</v>
      </c>
      <c r="K10" s="28">
        <v>139</v>
      </c>
      <c r="L10" s="28">
        <v>0</v>
      </c>
      <c r="M10" s="28">
        <v>0</v>
      </c>
      <c r="N10" s="28">
        <f t="shared" si="0"/>
        <v>27861</v>
      </c>
    </row>
    <row r="11" spans="1:14">
      <c r="A11" s="16">
        <v>1962</v>
      </c>
      <c r="B11" s="28">
        <v>0</v>
      </c>
      <c r="C11" s="28">
        <v>0</v>
      </c>
      <c r="D11" s="28">
        <v>0</v>
      </c>
      <c r="E11" s="28">
        <v>0</v>
      </c>
      <c r="F11" s="28">
        <v>16</v>
      </c>
      <c r="G11" s="28">
        <v>177</v>
      </c>
      <c r="H11" s="28">
        <v>1745</v>
      </c>
      <c r="I11" s="28">
        <v>3094</v>
      </c>
      <c r="J11" s="28">
        <v>456</v>
      </c>
      <c r="K11" s="28">
        <v>0</v>
      </c>
      <c r="L11" s="28">
        <v>0</v>
      </c>
      <c r="M11" s="28">
        <v>0</v>
      </c>
      <c r="N11" s="28">
        <f t="shared" si="0"/>
        <v>5488</v>
      </c>
    </row>
    <row r="12" spans="1:14">
      <c r="A12" s="16">
        <v>1963</v>
      </c>
      <c r="B12" s="28">
        <v>0</v>
      </c>
      <c r="C12" s="28">
        <v>0</v>
      </c>
      <c r="D12" s="28">
        <v>0</v>
      </c>
      <c r="E12" s="28">
        <v>0</v>
      </c>
      <c r="F12" s="28">
        <v>4122</v>
      </c>
      <c r="G12" s="28">
        <v>7166</v>
      </c>
      <c r="H12" s="28">
        <v>18526</v>
      </c>
      <c r="I12" s="28">
        <v>17351</v>
      </c>
      <c r="J12" s="28">
        <v>1410</v>
      </c>
      <c r="K12" s="28">
        <v>0</v>
      </c>
      <c r="L12" s="28">
        <v>0</v>
      </c>
      <c r="M12" s="28">
        <v>0</v>
      </c>
      <c r="N12" s="28">
        <f t="shared" si="0"/>
        <v>48575</v>
      </c>
    </row>
    <row r="13" spans="1:14">
      <c r="A13" s="16">
        <v>1964</v>
      </c>
      <c r="B13" s="28">
        <v>0</v>
      </c>
      <c r="C13" s="28">
        <v>0</v>
      </c>
      <c r="D13" s="28">
        <v>0</v>
      </c>
      <c r="E13" s="28">
        <v>0</v>
      </c>
      <c r="F13" s="28">
        <v>119</v>
      </c>
      <c r="G13" s="28">
        <v>1507</v>
      </c>
      <c r="H13" s="28">
        <v>22608</v>
      </c>
      <c r="I13" s="28">
        <v>27324</v>
      </c>
      <c r="J13" s="28">
        <v>7018</v>
      </c>
      <c r="K13" s="28">
        <v>0</v>
      </c>
      <c r="L13" s="28">
        <v>0</v>
      </c>
      <c r="M13" s="28">
        <v>0</v>
      </c>
      <c r="N13" s="28">
        <f t="shared" si="0"/>
        <v>58576</v>
      </c>
    </row>
    <row r="14" spans="1:14">
      <c r="A14" s="16">
        <v>1965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2507</v>
      </c>
      <c r="H14" s="28">
        <v>8477</v>
      </c>
      <c r="I14" s="28">
        <v>18659</v>
      </c>
      <c r="J14" s="28">
        <v>1343</v>
      </c>
      <c r="K14" s="28">
        <v>0</v>
      </c>
      <c r="L14" s="28">
        <v>0</v>
      </c>
      <c r="M14" s="28">
        <v>0</v>
      </c>
      <c r="N14" s="28">
        <f t="shared" si="0"/>
        <v>30986</v>
      </c>
    </row>
    <row r="15" spans="1:14">
      <c r="A15" s="16">
        <v>1966</v>
      </c>
      <c r="B15" s="28">
        <v>0</v>
      </c>
      <c r="C15" s="28">
        <v>0</v>
      </c>
      <c r="D15" s="28">
        <v>0</v>
      </c>
      <c r="E15" s="28">
        <v>0</v>
      </c>
      <c r="F15" s="28">
        <v>4869</v>
      </c>
      <c r="G15" s="28">
        <v>8420</v>
      </c>
      <c r="H15" s="28">
        <v>19115</v>
      </c>
      <c r="I15" s="28">
        <v>1567</v>
      </c>
      <c r="J15" s="28">
        <v>1194</v>
      </c>
      <c r="K15" s="28">
        <v>4897</v>
      </c>
      <c r="L15" s="28">
        <v>11851</v>
      </c>
      <c r="M15" s="28">
        <v>0</v>
      </c>
      <c r="N15" s="28">
        <f t="shared" si="0"/>
        <v>51913</v>
      </c>
    </row>
    <row r="16" spans="1:14">
      <c r="A16" s="16">
        <v>1967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3054</v>
      </c>
      <c r="H16" s="28">
        <v>10318</v>
      </c>
      <c r="I16" s="28">
        <v>16463</v>
      </c>
      <c r="J16" s="28">
        <v>6403</v>
      </c>
      <c r="K16" s="28">
        <v>8576</v>
      </c>
      <c r="L16" s="28">
        <v>0</v>
      </c>
      <c r="M16" s="28">
        <v>0</v>
      </c>
      <c r="N16" s="28">
        <f t="shared" si="0"/>
        <v>44814</v>
      </c>
    </row>
    <row r="17" spans="1:14">
      <c r="A17" s="16">
        <v>1968</v>
      </c>
      <c r="B17" s="28">
        <v>0</v>
      </c>
      <c r="C17" s="28">
        <v>0</v>
      </c>
      <c r="D17" s="28">
        <v>0</v>
      </c>
      <c r="E17" s="28">
        <v>0</v>
      </c>
      <c r="F17" s="28">
        <v>831</v>
      </c>
      <c r="G17" s="28">
        <v>3679</v>
      </c>
      <c r="H17" s="28">
        <v>21478</v>
      </c>
      <c r="I17" s="28">
        <v>9155</v>
      </c>
      <c r="J17" s="28">
        <v>528</v>
      </c>
      <c r="K17" s="28">
        <v>0</v>
      </c>
      <c r="L17" s="28">
        <v>0</v>
      </c>
      <c r="M17" s="28">
        <v>0</v>
      </c>
      <c r="N17" s="28">
        <f t="shared" si="0"/>
        <v>35671</v>
      </c>
    </row>
    <row r="18" spans="1:14">
      <c r="A18" s="16">
        <v>1969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1686</v>
      </c>
      <c r="H18" s="28">
        <v>11722</v>
      </c>
      <c r="I18" s="28">
        <v>19964</v>
      </c>
      <c r="J18" s="28">
        <v>664</v>
      </c>
      <c r="K18" s="28">
        <v>0</v>
      </c>
      <c r="L18" s="28">
        <v>0</v>
      </c>
      <c r="M18" s="28">
        <v>0</v>
      </c>
      <c r="N18" s="28">
        <f t="shared" si="0"/>
        <v>34036</v>
      </c>
    </row>
    <row r="19" spans="1:14">
      <c r="A19" s="16">
        <v>1970</v>
      </c>
      <c r="B19" s="28">
        <v>0</v>
      </c>
      <c r="C19" s="28">
        <v>0</v>
      </c>
      <c r="D19" s="28">
        <v>0</v>
      </c>
      <c r="E19" s="28">
        <v>0</v>
      </c>
      <c r="F19" s="28">
        <v>12914</v>
      </c>
      <c r="G19" s="28">
        <v>3905</v>
      </c>
      <c r="H19" s="28">
        <v>20436</v>
      </c>
      <c r="I19" s="28">
        <v>25672</v>
      </c>
      <c r="J19" s="28">
        <v>5157</v>
      </c>
      <c r="K19" s="28">
        <v>561</v>
      </c>
      <c r="L19" s="28">
        <v>0</v>
      </c>
      <c r="M19" s="28">
        <v>0</v>
      </c>
      <c r="N19" s="28">
        <f t="shared" si="0"/>
        <v>68645</v>
      </c>
    </row>
    <row r="20" spans="1:14">
      <c r="A20" s="16">
        <v>1971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1266</v>
      </c>
      <c r="H20" s="28">
        <v>14508</v>
      </c>
      <c r="I20" s="28">
        <v>16177</v>
      </c>
      <c r="J20" s="28">
        <v>6491</v>
      </c>
      <c r="K20" s="28">
        <v>3007</v>
      </c>
      <c r="L20" s="28">
        <v>0</v>
      </c>
      <c r="M20" s="28">
        <v>0</v>
      </c>
      <c r="N20" s="28">
        <f t="shared" si="0"/>
        <v>41449</v>
      </c>
    </row>
    <row r="21" spans="1:14">
      <c r="A21" s="16">
        <v>1972</v>
      </c>
      <c r="B21" s="28">
        <v>0</v>
      </c>
      <c r="C21" s="28">
        <v>0</v>
      </c>
      <c r="D21" s="28">
        <v>0</v>
      </c>
      <c r="E21" s="28">
        <v>0</v>
      </c>
      <c r="F21" s="28">
        <v>2287</v>
      </c>
      <c r="G21" s="28">
        <v>3731</v>
      </c>
      <c r="H21" s="28">
        <v>16201</v>
      </c>
      <c r="I21" s="28">
        <v>3970</v>
      </c>
      <c r="J21" s="28">
        <v>746</v>
      </c>
      <c r="K21" s="28">
        <v>0</v>
      </c>
      <c r="L21" s="28">
        <v>0</v>
      </c>
      <c r="M21" s="28">
        <v>0</v>
      </c>
      <c r="N21" s="28">
        <f t="shared" si="0"/>
        <v>26935</v>
      </c>
    </row>
    <row r="22" spans="1:14">
      <c r="A22" s="16">
        <v>1973</v>
      </c>
      <c r="B22" s="28">
        <v>0</v>
      </c>
      <c r="C22" s="28">
        <v>0</v>
      </c>
      <c r="D22" s="28">
        <v>0</v>
      </c>
      <c r="E22" s="28">
        <v>0</v>
      </c>
      <c r="F22" s="28">
        <v>526</v>
      </c>
      <c r="G22" s="28">
        <v>2305</v>
      </c>
      <c r="H22" s="28">
        <v>11049</v>
      </c>
      <c r="I22" s="28">
        <v>6048</v>
      </c>
      <c r="J22" s="28">
        <v>714</v>
      </c>
      <c r="K22" s="28">
        <v>486</v>
      </c>
      <c r="L22" s="28">
        <v>0</v>
      </c>
      <c r="M22" s="28">
        <v>0</v>
      </c>
      <c r="N22" s="28">
        <f t="shared" si="0"/>
        <v>21128</v>
      </c>
    </row>
    <row r="23" spans="1:14">
      <c r="A23" s="16">
        <v>1974</v>
      </c>
      <c r="B23" s="28">
        <v>0</v>
      </c>
      <c r="C23" s="28">
        <v>0</v>
      </c>
      <c r="D23" s="28">
        <v>0</v>
      </c>
      <c r="E23" s="28">
        <v>0</v>
      </c>
      <c r="F23" s="28">
        <v>858</v>
      </c>
      <c r="G23" s="28">
        <v>2143</v>
      </c>
      <c r="H23" s="28">
        <v>20956</v>
      </c>
      <c r="I23" s="28">
        <v>14656</v>
      </c>
      <c r="J23" s="28">
        <v>2737</v>
      </c>
      <c r="K23" s="28">
        <v>97</v>
      </c>
      <c r="L23" s="28">
        <v>0</v>
      </c>
      <c r="M23" s="28">
        <v>0</v>
      </c>
      <c r="N23" s="28">
        <f t="shared" si="0"/>
        <v>41447</v>
      </c>
    </row>
    <row r="24" spans="1:14">
      <c r="A24" s="16">
        <v>1975</v>
      </c>
      <c r="B24" s="28">
        <v>0</v>
      </c>
      <c r="C24" s="28">
        <v>0</v>
      </c>
      <c r="D24" s="28">
        <v>0</v>
      </c>
      <c r="E24" s="28">
        <v>0</v>
      </c>
      <c r="F24" s="28">
        <v>1289</v>
      </c>
      <c r="G24" s="28">
        <v>1792</v>
      </c>
      <c r="H24" s="28">
        <v>18757</v>
      </c>
      <c r="I24" s="28">
        <v>16090</v>
      </c>
      <c r="J24" s="28">
        <v>5612</v>
      </c>
      <c r="K24" s="28">
        <v>138</v>
      </c>
      <c r="L24" s="28">
        <v>0</v>
      </c>
      <c r="M24" s="28">
        <v>0</v>
      </c>
      <c r="N24" s="28">
        <f t="shared" si="0"/>
        <v>43678</v>
      </c>
    </row>
    <row r="25" spans="1:14">
      <c r="A25" s="16">
        <v>1976</v>
      </c>
      <c r="B25" s="28">
        <v>0</v>
      </c>
      <c r="C25" s="28">
        <v>0</v>
      </c>
      <c r="D25" s="28">
        <v>0</v>
      </c>
      <c r="E25" s="28">
        <v>0</v>
      </c>
      <c r="F25" s="28">
        <v>400</v>
      </c>
      <c r="G25" s="28">
        <v>6419</v>
      </c>
      <c r="H25" s="28">
        <v>23057</v>
      </c>
      <c r="I25" s="28">
        <v>21447</v>
      </c>
      <c r="J25" s="28">
        <v>7622</v>
      </c>
      <c r="K25" s="28">
        <v>4301</v>
      </c>
      <c r="L25" s="28">
        <v>3587</v>
      </c>
      <c r="M25" s="28">
        <v>590</v>
      </c>
      <c r="N25" s="28">
        <f t="shared" si="0"/>
        <v>67423</v>
      </c>
    </row>
    <row r="26" spans="1:14">
      <c r="A26" s="16">
        <v>1977</v>
      </c>
      <c r="B26" s="28">
        <v>0</v>
      </c>
      <c r="C26" s="28">
        <v>0</v>
      </c>
      <c r="D26" s="28">
        <v>912</v>
      </c>
      <c r="E26" s="28">
        <v>5455</v>
      </c>
      <c r="F26" s="28">
        <v>2703</v>
      </c>
      <c r="G26" s="28">
        <v>3982</v>
      </c>
      <c r="H26" s="28">
        <v>16690</v>
      </c>
      <c r="I26" s="28">
        <v>13472</v>
      </c>
      <c r="J26" s="28">
        <v>67</v>
      </c>
      <c r="K26" s="28">
        <v>0</v>
      </c>
      <c r="L26" s="28">
        <v>0</v>
      </c>
      <c r="M26" s="28">
        <v>0</v>
      </c>
      <c r="N26" s="28">
        <f t="shared" si="0"/>
        <v>43281</v>
      </c>
    </row>
    <row r="27" spans="1:14">
      <c r="A27" s="16">
        <v>1978</v>
      </c>
      <c r="B27" s="28">
        <v>0</v>
      </c>
      <c r="C27" s="28">
        <v>0</v>
      </c>
      <c r="D27" s="28">
        <v>0</v>
      </c>
      <c r="E27" s="28">
        <v>0</v>
      </c>
      <c r="F27" s="28">
        <v>159</v>
      </c>
      <c r="G27" s="28">
        <v>4077</v>
      </c>
      <c r="H27" s="28">
        <v>15411</v>
      </c>
      <c r="I27" s="28">
        <v>4317</v>
      </c>
      <c r="J27" s="28">
        <v>1940</v>
      </c>
      <c r="K27" s="28">
        <v>0</v>
      </c>
      <c r="L27" s="28">
        <v>0</v>
      </c>
      <c r="M27" s="28">
        <v>0</v>
      </c>
      <c r="N27" s="28">
        <f t="shared" si="0"/>
        <v>25904</v>
      </c>
    </row>
    <row r="28" spans="1:14">
      <c r="A28" s="16">
        <v>1979</v>
      </c>
      <c r="B28" s="28">
        <v>0</v>
      </c>
      <c r="C28" s="28">
        <v>0</v>
      </c>
      <c r="D28" s="28">
        <v>0</v>
      </c>
      <c r="E28" s="28">
        <v>0</v>
      </c>
      <c r="F28" s="28">
        <v>1365</v>
      </c>
      <c r="G28" s="28">
        <v>2405</v>
      </c>
      <c r="H28" s="28">
        <v>1779</v>
      </c>
      <c r="I28" s="28">
        <v>2833</v>
      </c>
      <c r="J28" s="28">
        <v>4823</v>
      </c>
      <c r="K28" s="28">
        <v>2876</v>
      </c>
      <c r="L28" s="28">
        <v>0</v>
      </c>
      <c r="M28" s="28">
        <v>0</v>
      </c>
      <c r="N28" s="28">
        <f t="shared" si="0"/>
        <v>16081</v>
      </c>
    </row>
    <row r="29" spans="1:14">
      <c r="A29" s="16">
        <v>1980</v>
      </c>
      <c r="B29" s="28">
        <v>0</v>
      </c>
      <c r="C29" s="28">
        <v>0</v>
      </c>
      <c r="D29" s="28">
        <v>0</v>
      </c>
      <c r="E29" s="28">
        <v>0</v>
      </c>
      <c r="F29" s="28">
        <v>916</v>
      </c>
      <c r="G29" s="28">
        <v>2265</v>
      </c>
      <c r="H29" s="28">
        <v>12649</v>
      </c>
      <c r="I29" s="28">
        <v>22487</v>
      </c>
      <c r="J29" s="28">
        <v>3501</v>
      </c>
      <c r="K29" s="28">
        <v>0</v>
      </c>
      <c r="L29" s="28">
        <v>0</v>
      </c>
      <c r="M29" s="28">
        <v>0</v>
      </c>
      <c r="N29" s="28">
        <f t="shared" si="0"/>
        <v>41818</v>
      </c>
    </row>
    <row r="30" spans="1:14">
      <c r="A30" s="16">
        <v>1981</v>
      </c>
      <c r="B30" s="28">
        <v>0</v>
      </c>
      <c r="C30" s="28">
        <v>0</v>
      </c>
      <c r="D30" s="28">
        <v>319</v>
      </c>
      <c r="E30" s="28">
        <v>3849</v>
      </c>
      <c r="F30" s="28">
        <v>3461</v>
      </c>
      <c r="G30" s="28">
        <v>2764</v>
      </c>
      <c r="H30" s="28">
        <v>12149</v>
      </c>
      <c r="I30" s="28">
        <v>4431</v>
      </c>
      <c r="J30" s="28">
        <v>690</v>
      </c>
      <c r="K30" s="28">
        <v>0</v>
      </c>
      <c r="L30" s="28">
        <v>0</v>
      </c>
      <c r="M30" s="28">
        <v>0</v>
      </c>
      <c r="N30" s="28">
        <f t="shared" si="0"/>
        <v>27663</v>
      </c>
    </row>
    <row r="31" spans="1:14">
      <c r="A31" s="16">
        <v>1982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548</v>
      </c>
      <c r="H31" s="28">
        <v>4967</v>
      </c>
      <c r="I31" s="28">
        <v>4648</v>
      </c>
      <c r="J31" s="28">
        <v>1145</v>
      </c>
      <c r="K31" s="28">
        <v>0</v>
      </c>
      <c r="L31" s="28">
        <v>0</v>
      </c>
      <c r="M31" s="28">
        <v>0</v>
      </c>
      <c r="N31" s="28">
        <f t="shared" si="0"/>
        <v>11308</v>
      </c>
    </row>
    <row r="32" spans="1:14">
      <c r="A32" s="16">
        <v>1983</v>
      </c>
      <c r="B32" s="28">
        <v>0</v>
      </c>
      <c r="C32" s="28">
        <v>0</v>
      </c>
      <c r="D32" s="28">
        <v>0</v>
      </c>
      <c r="E32" s="28">
        <v>3356</v>
      </c>
      <c r="F32" s="28">
        <v>12112</v>
      </c>
      <c r="G32" s="28">
        <v>4023</v>
      </c>
      <c r="H32" s="28">
        <v>13476</v>
      </c>
      <c r="I32" s="28">
        <v>18230</v>
      </c>
      <c r="J32" s="28">
        <v>6387</v>
      </c>
      <c r="K32" s="28">
        <v>520</v>
      </c>
      <c r="L32" s="28">
        <v>0</v>
      </c>
      <c r="M32" s="28">
        <v>0</v>
      </c>
      <c r="N32" s="28">
        <f t="shared" si="0"/>
        <v>58104</v>
      </c>
    </row>
    <row r="33" spans="1:14">
      <c r="A33" s="16">
        <v>1984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1332</v>
      </c>
      <c r="H33" s="28">
        <v>10500</v>
      </c>
      <c r="I33" s="28">
        <v>17795</v>
      </c>
      <c r="J33" s="28">
        <v>5916</v>
      </c>
      <c r="K33" s="28">
        <v>6113</v>
      </c>
      <c r="L33" s="28">
        <v>542</v>
      </c>
      <c r="M33" s="28">
        <v>0</v>
      </c>
      <c r="N33" s="28">
        <f t="shared" si="0"/>
        <v>42198</v>
      </c>
    </row>
    <row r="34" spans="1:14">
      <c r="A34" s="16">
        <v>1985</v>
      </c>
      <c r="B34" s="28">
        <v>0</v>
      </c>
      <c r="C34" s="28">
        <v>0</v>
      </c>
      <c r="D34" s="28">
        <v>0</v>
      </c>
      <c r="E34" s="28">
        <v>0</v>
      </c>
      <c r="F34" s="28">
        <v>231</v>
      </c>
      <c r="G34" s="28">
        <v>1926</v>
      </c>
      <c r="H34" s="28">
        <v>11537</v>
      </c>
      <c r="I34" s="28">
        <v>3714</v>
      </c>
      <c r="J34" s="28">
        <v>1815</v>
      </c>
      <c r="K34" s="28">
        <v>0</v>
      </c>
      <c r="L34" s="28">
        <v>0</v>
      </c>
      <c r="M34" s="28">
        <v>0</v>
      </c>
      <c r="N34" s="28">
        <f t="shared" si="0"/>
        <v>19223</v>
      </c>
    </row>
    <row r="35" spans="1:14">
      <c r="A35" s="16">
        <v>1986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2056</v>
      </c>
      <c r="H35" s="28">
        <v>11521</v>
      </c>
      <c r="I35" s="28">
        <v>12607</v>
      </c>
      <c r="J35" s="28">
        <v>903</v>
      </c>
      <c r="K35" s="28">
        <v>0</v>
      </c>
      <c r="L35" s="28">
        <v>0</v>
      </c>
      <c r="M35" s="28">
        <v>0</v>
      </c>
      <c r="N35" s="28">
        <f t="shared" si="0"/>
        <v>27087</v>
      </c>
    </row>
    <row r="36" spans="1:14">
      <c r="A36" s="16">
        <v>1987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3118</v>
      </c>
      <c r="H36" s="28">
        <v>6162</v>
      </c>
      <c r="I36" s="28">
        <v>8694</v>
      </c>
      <c r="J36" s="28">
        <v>1160</v>
      </c>
      <c r="K36" s="28">
        <v>0</v>
      </c>
      <c r="L36" s="28">
        <v>0</v>
      </c>
      <c r="M36" s="28">
        <v>0</v>
      </c>
      <c r="N36" s="28">
        <f t="shared" si="0"/>
        <v>19134</v>
      </c>
    </row>
    <row r="37" spans="1:14">
      <c r="A37" s="16">
        <v>1988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8507</v>
      </c>
      <c r="H37" s="28">
        <v>21548</v>
      </c>
      <c r="I37" s="28">
        <v>7573</v>
      </c>
      <c r="J37" s="28">
        <v>4570</v>
      </c>
      <c r="K37" s="28">
        <v>1383</v>
      </c>
      <c r="L37" s="28">
        <v>0</v>
      </c>
      <c r="M37" s="28">
        <v>0</v>
      </c>
      <c r="N37" s="28">
        <f t="shared" si="0"/>
        <v>43581</v>
      </c>
    </row>
    <row r="38" spans="1:14">
      <c r="A38" s="16">
        <v>1989</v>
      </c>
      <c r="B38" s="28">
        <v>0</v>
      </c>
      <c r="C38" s="28">
        <v>0</v>
      </c>
      <c r="D38" s="28">
        <v>0</v>
      </c>
      <c r="E38" s="28">
        <v>978</v>
      </c>
      <c r="F38" s="28">
        <v>1486</v>
      </c>
      <c r="G38" s="28">
        <v>5923</v>
      </c>
      <c r="H38" s="28">
        <v>7603</v>
      </c>
      <c r="I38" s="28">
        <v>9063</v>
      </c>
      <c r="J38" s="28">
        <v>6526</v>
      </c>
      <c r="K38" s="28">
        <v>244</v>
      </c>
      <c r="L38" s="28">
        <v>0</v>
      </c>
      <c r="M38" s="28">
        <v>0</v>
      </c>
      <c r="N38" s="28">
        <f t="shared" ref="N38:N66" si="1">SUM(B38:M38)</f>
        <v>31823</v>
      </c>
    </row>
    <row r="39" spans="1:14">
      <c r="A39" s="29">
        <v>1990</v>
      </c>
      <c r="B39" s="28">
        <v>0</v>
      </c>
      <c r="C39" s="28">
        <v>1039</v>
      </c>
      <c r="D39" s="28">
        <v>4207</v>
      </c>
      <c r="E39" s="28">
        <v>0</v>
      </c>
      <c r="F39" s="28">
        <v>3141</v>
      </c>
      <c r="G39" s="28">
        <v>1985</v>
      </c>
      <c r="H39" s="28">
        <v>10676</v>
      </c>
      <c r="I39" s="28">
        <v>9439</v>
      </c>
      <c r="J39" s="28">
        <v>7785</v>
      </c>
      <c r="K39" s="28">
        <v>4094</v>
      </c>
      <c r="L39" s="28">
        <v>4122</v>
      </c>
      <c r="M39" s="28">
        <v>2166</v>
      </c>
      <c r="N39" s="28">
        <f t="shared" si="1"/>
        <v>48654</v>
      </c>
    </row>
    <row r="40" spans="1:14">
      <c r="A40" s="16">
        <v>1991</v>
      </c>
      <c r="B40" s="28">
        <v>0</v>
      </c>
      <c r="C40" s="28">
        <v>0</v>
      </c>
      <c r="D40" s="28">
        <v>3475</v>
      </c>
      <c r="E40" s="28">
        <v>4562</v>
      </c>
      <c r="F40" s="28">
        <v>3878</v>
      </c>
      <c r="G40" s="28">
        <v>994</v>
      </c>
      <c r="H40" s="28">
        <v>3280</v>
      </c>
      <c r="I40" s="28">
        <v>4465</v>
      </c>
      <c r="J40" s="28">
        <v>1553</v>
      </c>
      <c r="K40" s="28">
        <v>1982</v>
      </c>
      <c r="L40" s="28">
        <v>3457</v>
      </c>
      <c r="M40" s="28">
        <v>4435</v>
      </c>
      <c r="N40" s="28">
        <f t="shared" si="1"/>
        <v>32081</v>
      </c>
    </row>
    <row r="41" spans="1:14">
      <c r="A41" s="16">
        <v>1992</v>
      </c>
      <c r="B41" s="28">
        <v>4508</v>
      </c>
      <c r="C41" s="28">
        <v>4308</v>
      </c>
      <c r="D41" s="28">
        <v>4669</v>
      </c>
      <c r="E41" s="28">
        <v>4858</v>
      </c>
      <c r="F41" s="28">
        <v>3577</v>
      </c>
      <c r="G41" s="28">
        <v>1998</v>
      </c>
      <c r="H41" s="28">
        <v>1799</v>
      </c>
      <c r="I41" s="28">
        <v>1549</v>
      </c>
      <c r="J41" s="28">
        <v>610</v>
      </c>
      <c r="K41" s="28">
        <v>0</v>
      </c>
      <c r="L41" s="28">
        <v>0</v>
      </c>
      <c r="M41" s="28">
        <v>0</v>
      </c>
      <c r="N41" s="28">
        <f t="shared" si="1"/>
        <v>27876</v>
      </c>
    </row>
    <row r="42" spans="1:14">
      <c r="A42" s="16">
        <v>1993</v>
      </c>
      <c r="B42" s="28">
        <v>0</v>
      </c>
      <c r="C42" s="28">
        <v>0</v>
      </c>
      <c r="D42" s="28">
        <v>0</v>
      </c>
      <c r="E42" s="28">
        <v>0</v>
      </c>
      <c r="F42" s="28">
        <v>328</v>
      </c>
      <c r="G42" s="28">
        <v>676</v>
      </c>
      <c r="H42" s="28">
        <v>1113</v>
      </c>
      <c r="I42" s="28">
        <v>1713</v>
      </c>
      <c r="J42" s="28">
        <v>404</v>
      </c>
      <c r="K42" s="28">
        <v>0</v>
      </c>
      <c r="L42" s="28">
        <v>0</v>
      </c>
      <c r="M42" s="28">
        <v>0</v>
      </c>
      <c r="N42" s="28">
        <f t="shared" si="1"/>
        <v>4234</v>
      </c>
    </row>
    <row r="43" spans="1:14">
      <c r="A43" s="16">
        <v>1994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3536</v>
      </c>
      <c r="H43" s="28">
        <v>7657</v>
      </c>
      <c r="I43" s="28">
        <v>6369</v>
      </c>
      <c r="J43" s="28">
        <v>607</v>
      </c>
      <c r="K43" s="28">
        <v>0</v>
      </c>
      <c r="L43" s="28">
        <v>0</v>
      </c>
      <c r="M43" s="28">
        <v>0</v>
      </c>
      <c r="N43" s="28">
        <f t="shared" si="1"/>
        <v>18169</v>
      </c>
    </row>
    <row r="44" spans="1:14">
      <c r="A44" s="16">
        <v>1995</v>
      </c>
      <c r="B44" s="28">
        <v>3490</v>
      </c>
      <c r="C44" s="28">
        <v>2060</v>
      </c>
      <c r="D44" s="28">
        <v>0</v>
      </c>
      <c r="E44" s="28">
        <v>0</v>
      </c>
      <c r="F44" s="28">
        <v>0</v>
      </c>
      <c r="G44" s="28">
        <v>837</v>
      </c>
      <c r="H44" s="28">
        <v>3813</v>
      </c>
      <c r="I44" s="28">
        <v>10199</v>
      </c>
      <c r="J44" s="28">
        <v>9450</v>
      </c>
      <c r="K44" s="28">
        <v>1990</v>
      </c>
      <c r="L44" s="28">
        <v>0</v>
      </c>
      <c r="M44" s="28">
        <v>0</v>
      </c>
      <c r="N44" s="28">
        <f t="shared" si="1"/>
        <v>31839</v>
      </c>
    </row>
    <row r="45" spans="1:14">
      <c r="A45" s="16">
        <v>1996</v>
      </c>
      <c r="B45" s="28">
        <v>0</v>
      </c>
      <c r="C45" s="28">
        <v>0</v>
      </c>
      <c r="D45" s="28">
        <v>0</v>
      </c>
      <c r="E45" s="28">
        <v>105</v>
      </c>
      <c r="F45" s="28">
        <v>4875</v>
      </c>
      <c r="G45" s="28">
        <v>2207</v>
      </c>
      <c r="H45" s="28">
        <v>14724</v>
      </c>
      <c r="I45" s="28">
        <v>13192</v>
      </c>
      <c r="J45" s="28">
        <v>3746</v>
      </c>
      <c r="K45" s="28">
        <v>0</v>
      </c>
      <c r="L45" s="28">
        <v>0</v>
      </c>
      <c r="M45" s="28">
        <v>0</v>
      </c>
      <c r="N45" s="28">
        <f t="shared" si="1"/>
        <v>38849</v>
      </c>
    </row>
    <row r="46" spans="1:14">
      <c r="A46" s="16">
        <v>1997</v>
      </c>
      <c r="B46" s="28">
        <v>0</v>
      </c>
      <c r="C46" s="28">
        <v>0</v>
      </c>
      <c r="D46" s="28">
        <v>0</v>
      </c>
      <c r="E46" s="28">
        <v>0</v>
      </c>
      <c r="F46" s="28">
        <v>2476</v>
      </c>
      <c r="G46" s="28">
        <v>4180</v>
      </c>
      <c r="H46" s="28">
        <v>7180</v>
      </c>
      <c r="I46" s="28">
        <v>8609</v>
      </c>
      <c r="J46" s="28">
        <v>3731</v>
      </c>
      <c r="K46" s="28">
        <v>3626</v>
      </c>
      <c r="L46" s="28">
        <v>0</v>
      </c>
      <c r="M46" s="28">
        <v>0</v>
      </c>
      <c r="N46" s="28">
        <f t="shared" si="1"/>
        <v>29802</v>
      </c>
    </row>
    <row r="47" spans="1:14">
      <c r="A47" s="16">
        <v>1998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4742</v>
      </c>
      <c r="H47" s="28">
        <v>12075</v>
      </c>
      <c r="I47" s="28">
        <v>7876</v>
      </c>
      <c r="J47" s="28">
        <v>3877</v>
      </c>
      <c r="K47" s="28">
        <v>0</v>
      </c>
      <c r="L47" s="28">
        <v>0</v>
      </c>
      <c r="M47" s="28">
        <v>0</v>
      </c>
      <c r="N47" s="28">
        <f t="shared" si="1"/>
        <v>28570</v>
      </c>
    </row>
    <row r="48" spans="1:14">
      <c r="A48" s="16">
        <v>1999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2888</v>
      </c>
      <c r="H48" s="28">
        <v>7234</v>
      </c>
      <c r="I48" s="28">
        <v>6614</v>
      </c>
      <c r="J48" s="28">
        <v>4115</v>
      </c>
      <c r="K48" s="28">
        <v>0</v>
      </c>
      <c r="L48" s="28">
        <v>0</v>
      </c>
      <c r="M48" s="28">
        <v>0</v>
      </c>
      <c r="N48" s="28">
        <f t="shared" si="1"/>
        <v>20851</v>
      </c>
    </row>
    <row r="49" spans="1:14">
      <c r="A49" s="16">
        <v>2000</v>
      </c>
      <c r="B49" s="28">
        <v>0</v>
      </c>
      <c r="C49" s="28">
        <v>835</v>
      </c>
      <c r="D49" s="28">
        <v>10025</v>
      </c>
      <c r="E49" s="28">
        <v>6825</v>
      </c>
      <c r="F49" s="28">
        <v>1838</v>
      </c>
      <c r="G49" s="28">
        <v>7668</v>
      </c>
      <c r="H49" s="28">
        <v>16875</v>
      </c>
      <c r="I49" s="28">
        <v>14631</v>
      </c>
      <c r="J49" s="28">
        <v>3563</v>
      </c>
      <c r="K49" s="28">
        <v>3130</v>
      </c>
      <c r="L49" s="28">
        <v>4092</v>
      </c>
      <c r="M49" s="28">
        <v>3997</v>
      </c>
      <c r="N49" s="28">
        <f t="shared" si="1"/>
        <v>73479</v>
      </c>
    </row>
    <row r="50" spans="1:14">
      <c r="A50" s="16">
        <v>2001</v>
      </c>
      <c r="B50" s="28">
        <v>4027</v>
      </c>
      <c r="C50" s="28">
        <v>764</v>
      </c>
      <c r="D50" s="28">
        <v>0</v>
      </c>
      <c r="E50" s="28">
        <v>0</v>
      </c>
      <c r="F50" s="28">
        <v>0</v>
      </c>
      <c r="G50" s="28">
        <v>1324</v>
      </c>
      <c r="H50" s="28">
        <v>8933</v>
      </c>
      <c r="I50" s="28">
        <v>4356</v>
      </c>
      <c r="J50" s="28">
        <v>6713</v>
      </c>
      <c r="K50" s="28">
        <v>4792</v>
      </c>
      <c r="L50" s="28">
        <v>0</v>
      </c>
      <c r="M50" s="28">
        <v>0</v>
      </c>
      <c r="N50" s="28">
        <f t="shared" si="1"/>
        <v>30909</v>
      </c>
    </row>
    <row r="51" spans="1:14">
      <c r="A51" s="16">
        <v>2002</v>
      </c>
      <c r="B51" s="28">
        <v>0</v>
      </c>
      <c r="C51" s="28">
        <v>0</v>
      </c>
      <c r="D51" s="28">
        <v>0</v>
      </c>
      <c r="E51" s="28">
        <v>3043</v>
      </c>
      <c r="F51" s="28">
        <v>5470</v>
      </c>
      <c r="G51" s="28">
        <v>1686</v>
      </c>
      <c r="H51" s="28">
        <v>11412</v>
      </c>
      <c r="I51" s="28">
        <v>9023</v>
      </c>
      <c r="J51" s="28">
        <v>2488</v>
      </c>
      <c r="K51" s="28">
        <v>3572</v>
      </c>
      <c r="L51" s="28">
        <v>3878</v>
      </c>
      <c r="M51" s="28">
        <v>3581</v>
      </c>
      <c r="N51" s="28">
        <f t="shared" si="1"/>
        <v>44153</v>
      </c>
    </row>
    <row r="52" spans="1:14">
      <c r="A52" s="16">
        <v>2003</v>
      </c>
      <c r="B52" s="30">
        <v>3355</v>
      </c>
      <c r="C52" s="28">
        <v>1740</v>
      </c>
      <c r="D52" s="28">
        <v>0</v>
      </c>
      <c r="E52" s="28">
        <v>3167</v>
      </c>
      <c r="F52" s="28">
        <v>4232</v>
      </c>
      <c r="G52" s="28">
        <v>1426</v>
      </c>
      <c r="H52" s="28">
        <v>2061</v>
      </c>
      <c r="I52" s="28">
        <v>3288</v>
      </c>
      <c r="J52" s="28">
        <v>1582</v>
      </c>
      <c r="K52" s="28">
        <v>1189</v>
      </c>
      <c r="L52" s="28">
        <v>2006</v>
      </c>
      <c r="M52" s="28">
        <v>2550</v>
      </c>
      <c r="N52" s="28">
        <f t="shared" si="1"/>
        <v>26596</v>
      </c>
    </row>
    <row r="53" spans="1:14">
      <c r="A53" s="16">
        <v>2004</v>
      </c>
      <c r="B53" s="31">
        <v>2685</v>
      </c>
      <c r="C53" s="31">
        <v>1398</v>
      </c>
      <c r="D53" s="31">
        <v>1128</v>
      </c>
      <c r="E53" s="31">
        <v>3776</v>
      </c>
      <c r="F53" s="31">
        <v>2150</v>
      </c>
      <c r="G53" s="31">
        <v>104</v>
      </c>
      <c r="H53" s="31">
        <v>230</v>
      </c>
      <c r="I53" s="31">
        <v>0</v>
      </c>
      <c r="J53" s="31">
        <v>0</v>
      </c>
      <c r="K53" s="31">
        <v>0</v>
      </c>
      <c r="L53" s="31">
        <v>831</v>
      </c>
      <c r="M53" s="32">
        <v>1828</v>
      </c>
      <c r="N53" s="28">
        <f t="shared" si="1"/>
        <v>14130</v>
      </c>
    </row>
    <row r="54" spans="1:14">
      <c r="A54" s="16">
        <v>2005</v>
      </c>
      <c r="B54" s="31">
        <v>1804</v>
      </c>
      <c r="C54" s="31">
        <v>3430</v>
      </c>
      <c r="D54" s="31">
        <v>3950</v>
      </c>
      <c r="E54" s="31">
        <v>5677</v>
      </c>
      <c r="F54" s="31">
        <v>3749</v>
      </c>
      <c r="G54" s="31">
        <v>4164</v>
      </c>
      <c r="H54" s="31">
        <v>0</v>
      </c>
      <c r="I54" s="31">
        <v>1562</v>
      </c>
      <c r="J54" s="31">
        <v>913</v>
      </c>
      <c r="K54" s="31">
        <v>884</v>
      </c>
      <c r="L54" s="31">
        <v>1512</v>
      </c>
      <c r="M54" s="32">
        <v>1620</v>
      </c>
      <c r="N54" s="28">
        <f t="shared" si="1"/>
        <v>29265</v>
      </c>
    </row>
    <row r="55" spans="1:14">
      <c r="A55" s="16">
        <v>2006</v>
      </c>
      <c r="B55" s="31">
        <v>2473.4245000000001</v>
      </c>
      <c r="C55" s="31">
        <v>1967.6320000000001</v>
      </c>
      <c r="D55" s="31">
        <v>2862.1905000000002</v>
      </c>
      <c r="E55" s="31">
        <v>3508.8115000000003</v>
      </c>
      <c r="F55" s="31">
        <v>1003.6510000000001</v>
      </c>
      <c r="G55" s="31">
        <v>478.02350000000001</v>
      </c>
      <c r="H55" s="31">
        <v>1862.5065</v>
      </c>
      <c r="I55" s="31">
        <v>91.241</v>
      </c>
      <c r="J55" s="31">
        <v>398.68349999999998</v>
      </c>
      <c r="K55" s="31">
        <v>872.74</v>
      </c>
      <c r="L55" s="31">
        <v>1610.6020000000001</v>
      </c>
      <c r="M55" s="32">
        <v>1963.665</v>
      </c>
      <c r="N55" s="28">
        <f t="shared" si="1"/>
        <v>19093.170999999998</v>
      </c>
    </row>
    <row r="56" spans="1:14">
      <c r="A56" s="16">
        <v>2007</v>
      </c>
      <c r="B56" s="31">
        <v>2046.972</v>
      </c>
      <c r="C56" s="31">
        <v>4076.0925000000002</v>
      </c>
      <c r="D56" s="31">
        <v>3602.0360000000001</v>
      </c>
      <c r="E56" s="31">
        <v>3941.2145</v>
      </c>
      <c r="F56" s="31">
        <v>4447.0070000000005</v>
      </c>
      <c r="G56" s="31">
        <v>1805.5998850000001</v>
      </c>
      <c r="H56" s="31">
        <v>5318.4775600000003</v>
      </c>
      <c r="I56" s="31">
        <v>5975.3135849999999</v>
      </c>
      <c r="J56" s="31">
        <v>3227.1545000000001</v>
      </c>
      <c r="K56" s="31">
        <v>247.77882</v>
      </c>
      <c r="L56" s="31">
        <v>0</v>
      </c>
      <c r="M56" s="32">
        <v>0</v>
      </c>
      <c r="N56" s="28">
        <f t="shared" si="1"/>
        <v>34687.646349999995</v>
      </c>
    </row>
    <row r="57" spans="1:14">
      <c r="A57" s="16">
        <v>2008</v>
      </c>
      <c r="B57" s="31">
        <v>0</v>
      </c>
      <c r="C57" s="31">
        <v>0</v>
      </c>
      <c r="D57" s="31">
        <v>0</v>
      </c>
      <c r="E57" s="31">
        <v>0</v>
      </c>
      <c r="F57" s="31">
        <v>0</v>
      </c>
      <c r="G57" s="31">
        <v>1000</v>
      </c>
      <c r="H57" s="31">
        <v>3799</v>
      </c>
      <c r="I57" s="31">
        <v>2453</v>
      </c>
      <c r="J57" s="31">
        <v>405</v>
      </c>
      <c r="K57" s="31">
        <v>0</v>
      </c>
      <c r="L57" s="31">
        <v>0</v>
      </c>
      <c r="M57" s="32">
        <v>0</v>
      </c>
      <c r="N57" s="28">
        <f t="shared" si="1"/>
        <v>7657</v>
      </c>
    </row>
    <row r="58" spans="1:14">
      <c r="A58" s="16">
        <v>2009</v>
      </c>
      <c r="B58" s="31">
        <v>0</v>
      </c>
      <c r="C58" s="31">
        <v>0</v>
      </c>
      <c r="D58" s="31">
        <v>0</v>
      </c>
      <c r="E58" s="31">
        <v>0</v>
      </c>
      <c r="F58" s="31">
        <v>288</v>
      </c>
      <c r="G58" s="31">
        <v>2571</v>
      </c>
      <c r="H58" s="31">
        <v>4169</v>
      </c>
      <c r="I58" s="31">
        <v>3846</v>
      </c>
      <c r="J58" s="31">
        <v>2781</v>
      </c>
      <c r="K58" s="31">
        <v>3353</v>
      </c>
      <c r="L58" s="31">
        <v>600</v>
      </c>
      <c r="M58" s="32">
        <v>0</v>
      </c>
      <c r="N58" s="28">
        <f t="shared" si="1"/>
        <v>17608</v>
      </c>
    </row>
    <row r="59" spans="1:14">
      <c r="A59" s="16">
        <v>2010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  <c r="G59" s="31">
        <v>250</v>
      </c>
      <c r="H59" s="31">
        <v>2575</v>
      </c>
      <c r="I59" s="31">
        <v>7668</v>
      </c>
      <c r="J59" s="31">
        <v>7537</v>
      </c>
      <c r="K59" s="31">
        <v>0</v>
      </c>
      <c r="L59" s="31">
        <v>0</v>
      </c>
      <c r="M59" s="32">
        <v>0</v>
      </c>
      <c r="N59" s="28">
        <f t="shared" si="1"/>
        <v>18030</v>
      </c>
    </row>
    <row r="60" spans="1:14">
      <c r="A60" s="16">
        <v>2011</v>
      </c>
      <c r="B60" s="31">
        <v>0</v>
      </c>
      <c r="C60" s="31">
        <v>0</v>
      </c>
      <c r="D60" s="31">
        <v>0</v>
      </c>
      <c r="E60" s="31">
        <v>0</v>
      </c>
      <c r="F60" s="31">
        <v>1974</v>
      </c>
      <c r="G60" s="31">
        <v>876</v>
      </c>
      <c r="H60" s="31">
        <v>2879</v>
      </c>
      <c r="I60" s="31">
        <v>2826</v>
      </c>
      <c r="J60" s="31">
        <v>1761</v>
      </c>
      <c r="K60" s="31">
        <v>0</v>
      </c>
      <c r="L60" s="31">
        <v>0</v>
      </c>
      <c r="M60" s="32">
        <v>0</v>
      </c>
      <c r="N60" s="28">
        <f t="shared" si="1"/>
        <v>10316</v>
      </c>
    </row>
    <row r="61" spans="1:14">
      <c r="A61" s="16">
        <v>2012</v>
      </c>
      <c r="B61" s="28">
        <v>0</v>
      </c>
      <c r="C61" s="28">
        <v>0</v>
      </c>
      <c r="D61" s="28">
        <v>0</v>
      </c>
      <c r="E61" s="28">
        <v>0</v>
      </c>
      <c r="F61" s="28">
        <v>427</v>
      </c>
      <c r="G61" s="28">
        <v>4589</v>
      </c>
      <c r="H61" s="28">
        <v>9458</v>
      </c>
      <c r="I61" s="28">
        <v>12836</v>
      </c>
      <c r="J61" s="28">
        <v>3031</v>
      </c>
      <c r="K61" s="28">
        <v>2047</v>
      </c>
      <c r="L61" s="28">
        <v>2563</v>
      </c>
      <c r="M61" s="28">
        <v>2402</v>
      </c>
      <c r="N61" s="28">
        <f t="shared" si="1"/>
        <v>37353</v>
      </c>
    </row>
    <row r="62" spans="1:14">
      <c r="A62" s="16">
        <v>2013</v>
      </c>
      <c r="B62" s="28">
        <v>2605</v>
      </c>
      <c r="C62" s="28">
        <v>3247</v>
      </c>
      <c r="D62" s="28">
        <v>4936</v>
      </c>
      <c r="E62" s="28">
        <v>1959</v>
      </c>
      <c r="F62" s="28">
        <v>4016</v>
      </c>
      <c r="G62" s="28">
        <v>3249</v>
      </c>
      <c r="H62" s="28">
        <v>4430</v>
      </c>
      <c r="I62" s="28">
        <v>2112</v>
      </c>
      <c r="J62" s="28">
        <v>1654</v>
      </c>
      <c r="K62" s="28">
        <v>240</v>
      </c>
      <c r="L62" s="28">
        <v>674</v>
      </c>
      <c r="M62" s="28">
        <v>9310</v>
      </c>
      <c r="N62" s="28">
        <f t="shared" si="1"/>
        <v>38432</v>
      </c>
    </row>
    <row r="63" spans="1:14">
      <c r="A63" s="16">
        <v>2014</v>
      </c>
      <c r="B63" s="28">
        <v>1495</v>
      </c>
      <c r="C63" s="28">
        <v>0</v>
      </c>
      <c r="D63" s="28">
        <v>1842</v>
      </c>
      <c r="E63" s="28">
        <v>3551</v>
      </c>
      <c r="F63" s="28">
        <v>3041</v>
      </c>
      <c r="G63" s="28">
        <v>3989</v>
      </c>
      <c r="H63" s="28">
        <v>6376</v>
      </c>
      <c r="I63" s="28">
        <v>13861</v>
      </c>
      <c r="J63" s="28">
        <v>1401</v>
      </c>
      <c r="K63" s="28">
        <v>0</v>
      </c>
      <c r="L63" s="28">
        <v>0</v>
      </c>
      <c r="M63" s="28">
        <v>894</v>
      </c>
      <c r="N63" s="28">
        <f t="shared" si="1"/>
        <v>36450</v>
      </c>
    </row>
    <row r="64" spans="1:14">
      <c r="A64" s="16">
        <v>2015</v>
      </c>
      <c r="B64" s="28">
        <v>2282</v>
      </c>
      <c r="C64" s="28">
        <v>2719</v>
      </c>
      <c r="D64" s="28">
        <v>3243</v>
      </c>
      <c r="E64" s="28">
        <v>2741</v>
      </c>
      <c r="F64" s="28">
        <v>120</v>
      </c>
      <c r="G64" s="28">
        <v>687</v>
      </c>
      <c r="H64" s="28">
        <v>3966</v>
      </c>
      <c r="I64" s="28">
        <v>4360</v>
      </c>
      <c r="J64" s="28">
        <v>3718</v>
      </c>
      <c r="K64" s="28">
        <v>2290</v>
      </c>
      <c r="L64" s="28">
        <v>3076</v>
      </c>
      <c r="M64" s="28">
        <v>1331</v>
      </c>
      <c r="N64" s="28">
        <f t="shared" si="1"/>
        <v>30533</v>
      </c>
    </row>
    <row r="65" spans="1:14">
      <c r="A65" s="16">
        <v>2016</v>
      </c>
      <c r="B65" s="28">
        <v>0</v>
      </c>
      <c r="C65" s="28">
        <v>0</v>
      </c>
      <c r="D65" s="28">
        <v>0</v>
      </c>
      <c r="E65" s="28">
        <v>2883</v>
      </c>
      <c r="F65" s="28">
        <v>227</v>
      </c>
      <c r="G65" s="28">
        <v>3315</v>
      </c>
      <c r="H65" s="28">
        <v>4310</v>
      </c>
      <c r="I65" s="28">
        <v>4236</v>
      </c>
      <c r="J65" s="28">
        <v>827</v>
      </c>
      <c r="K65" s="28">
        <v>0</v>
      </c>
      <c r="L65" s="28">
        <v>0</v>
      </c>
      <c r="M65" s="28">
        <v>0</v>
      </c>
      <c r="N65" s="28">
        <f t="shared" si="1"/>
        <v>15798</v>
      </c>
    </row>
    <row r="66" spans="1:14">
      <c r="A66" s="16">
        <v>2017</v>
      </c>
      <c r="B66" s="28">
        <v>0</v>
      </c>
      <c r="C66" s="28">
        <v>0</v>
      </c>
      <c r="D66" s="28">
        <v>0</v>
      </c>
      <c r="E66" s="28">
        <v>0</v>
      </c>
      <c r="F66" s="28">
        <v>844</v>
      </c>
      <c r="G66" s="28">
        <v>1209</v>
      </c>
      <c r="H66" s="28">
        <v>4468</v>
      </c>
      <c r="I66" s="28">
        <v>4367</v>
      </c>
      <c r="J66" s="28">
        <v>3677</v>
      </c>
      <c r="K66" s="28">
        <v>8378</v>
      </c>
      <c r="L66" s="28">
        <v>5065</v>
      </c>
      <c r="M66" s="28">
        <v>112</v>
      </c>
      <c r="N66" s="28">
        <f t="shared" si="1"/>
        <v>28120</v>
      </c>
    </row>
    <row r="67" spans="1:14">
      <c r="A67" s="16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</row>
    <row r="68" spans="1:14">
      <c r="A68" s="33" t="s">
        <v>100</v>
      </c>
      <c r="B68" s="34">
        <f t="shared" ref="B68:N68" si="2">SUM(B6:B66)</f>
        <v>30771.396500000003</v>
      </c>
      <c r="C68" s="34">
        <f t="shared" si="2"/>
        <v>27583.7245</v>
      </c>
      <c r="D68" s="34">
        <f t="shared" si="2"/>
        <v>45170.226500000004</v>
      </c>
      <c r="E68" s="34">
        <f t="shared" si="2"/>
        <v>64634.026000000005</v>
      </c>
      <c r="F68" s="34">
        <f t="shared" si="2"/>
        <v>122892.658</v>
      </c>
      <c r="G68" s="34">
        <f t="shared" si="2"/>
        <v>158931.62338500001</v>
      </c>
      <c r="H68" s="34">
        <f t="shared" si="2"/>
        <v>563730.98406000005</v>
      </c>
      <c r="I68" s="34">
        <f t="shared" si="2"/>
        <v>535590.55458500003</v>
      </c>
      <c r="J68" s="34">
        <f t="shared" si="2"/>
        <v>175439.83800000002</v>
      </c>
      <c r="K68" s="34">
        <f t="shared" si="2"/>
        <v>105107.51882000001</v>
      </c>
      <c r="L68" s="34">
        <f t="shared" si="2"/>
        <v>49629.601999999999</v>
      </c>
      <c r="M68" s="34">
        <f t="shared" si="2"/>
        <v>36779.665000000001</v>
      </c>
      <c r="N68" s="34">
        <f t="shared" si="2"/>
        <v>1916261.8173500001</v>
      </c>
    </row>
    <row r="69" spans="1:14">
      <c r="A69" s="33" t="s">
        <v>101</v>
      </c>
      <c r="B69" s="34">
        <f t="shared" ref="B69:N69" si="3">AVERAGE(B6:B66)</f>
        <v>504.44912295081974</v>
      </c>
      <c r="C69" s="34">
        <f t="shared" si="3"/>
        <v>452.19220491803281</v>
      </c>
      <c r="D69" s="34">
        <f t="shared" si="3"/>
        <v>740.4955163934427</v>
      </c>
      <c r="E69" s="34">
        <f t="shared" si="3"/>
        <v>1059.5741967213116</v>
      </c>
      <c r="F69" s="34">
        <f t="shared" si="3"/>
        <v>2014.6337377049181</v>
      </c>
      <c r="G69" s="34">
        <f t="shared" si="3"/>
        <v>2605.4364489344266</v>
      </c>
      <c r="H69" s="34">
        <f t="shared" si="3"/>
        <v>9241.4915419672143</v>
      </c>
      <c r="I69" s="34">
        <f t="shared" si="3"/>
        <v>8780.1730259836077</v>
      </c>
      <c r="J69" s="34">
        <f t="shared" si="3"/>
        <v>2876.0629180327874</v>
      </c>
      <c r="K69" s="34">
        <f t="shared" si="3"/>
        <v>1723.0740790163936</v>
      </c>
      <c r="L69" s="34">
        <f t="shared" si="3"/>
        <v>813.60003278688521</v>
      </c>
      <c r="M69" s="34">
        <f t="shared" si="3"/>
        <v>602.94532786885247</v>
      </c>
      <c r="N69" s="34">
        <f t="shared" si="3"/>
        <v>31414.128153278692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selection activeCell="B1" sqref="B1"/>
    </sheetView>
  </sheetViews>
  <sheetFormatPr defaultRowHeight="12.7"/>
  <sheetData>
    <row r="1" spans="1:14">
      <c r="A1" s="35" t="s">
        <v>102</v>
      </c>
      <c r="B1" s="35" t="s">
        <v>103</v>
      </c>
      <c r="C1" s="35"/>
      <c r="D1" s="35"/>
      <c r="E1" s="35"/>
      <c r="F1" s="35"/>
      <c r="G1" s="35"/>
      <c r="H1" s="35"/>
      <c r="I1" s="35"/>
      <c r="J1" s="35"/>
      <c r="K1" s="36"/>
      <c r="L1" s="35"/>
      <c r="M1" s="35"/>
      <c r="N1" s="35"/>
    </row>
    <row r="2" spans="1:14">
      <c r="A2" s="93" t="s">
        <v>104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>
      <c r="A3" s="93" t="s">
        <v>105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4">
      <c r="A4" s="93" t="s">
        <v>106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4">
      <c r="A5" s="36" t="s">
        <v>107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 t="s">
        <v>108</v>
      </c>
    </row>
    <row r="6" spans="1:14">
      <c r="A6" s="37" t="s">
        <v>0</v>
      </c>
      <c r="B6" s="38" t="s">
        <v>7</v>
      </c>
      <c r="C6" s="38" t="s">
        <v>8</v>
      </c>
      <c r="D6" s="38" t="s">
        <v>9</v>
      </c>
      <c r="E6" s="38" t="s">
        <v>10</v>
      </c>
      <c r="F6" s="38" t="s">
        <v>11</v>
      </c>
      <c r="G6" s="38" t="s">
        <v>12</v>
      </c>
      <c r="H6" s="38" t="s">
        <v>13</v>
      </c>
      <c r="I6" s="38" t="s">
        <v>14</v>
      </c>
      <c r="J6" s="38" t="s">
        <v>15</v>
      </c>
      <c r="K6" s="38" t="s">
        <v>16</v>
      </c>
      <c r="L6" s="38" t="s">
        <v>17</v>
      </c>
      <c r="M6" s="38" t="s">
        <v>18</v>
      </c>
      <c r="N6" s="38" t="s">
        <v>99</v>
      </c>
    </row>
    <row r="7" spans="1:14">
      <c r="A7" s="39">
        <v>1958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1035</v>
      </c>
      <c r="I7" s="40">
        <v>819</v>
      </c>
      <c r="J7" s="40">
        <v>3432</v>
      </c>
      <c r="K7" s="40">
        <v>401</v>
      </c>
      <c r="L7" s="40">
        <v>0</v>
      </c>
      <c r="M7" s="40">
        <v>0</v>
      </c>
      <c r="N7" s="40">
        <f t="shared" ref="N7:N66" si="0">SUM(B7:M7)</f>
        <v>5687</v>
      </c>
    </row>
    <row r="8" spans="1:14">
      <c r="A8" s="36">
        <v>1959</v>
      </c>
      <c r="B8" s="41">
        <v>0</v>
      </c>
      <c r="C8" s="41">
        <v>0</v>
      </c>
      <c r="D8" s="41">
        <v>0</v>
      </c>
      <c r="E8" s="41">
        <v>0</v>
      </c>
      <c r="F8" s="41">
        <v>865</v>
      </c>
      <c r="G8" s="41">
        <v>1228</v>
      </c>
      <c r="H8" s="41">
        <v>9721</v>
      </c>
      <c r="I8" s="41">
        <v>13005</v>
      </c>
      <c r="J8" s="41">
        <v>1569</v>
      </c>
      <c r="K8" s="41">
        <v>0</v>
      </c>
      <c r="L8" s="41">
        <v>0</v>
      </c>
      <c r="M8" s="41">
        <v>0</v>
      </c>
      <c r="N8" s="41">
        <f t="shared" si="0"/>
        <v>26388</v>
      </c>
    </row>
    <row r="9" spans="1:14">
      <c r="A9" s="36">
        <v>1960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966</v>
      </c>
      <c r="H9" s="41">
        <v>13313</v>
      </c>
      <c r="I9" s="41">
        <v>11171</v>
      </c>
      <c r="J9" s="41">
        <v>1079</v>
      </c>
      <c r="K9" s="41">
        <v>0</v>
      </c>
      <c r="L9" s="41">
        <v>0</v>
      </c>
      <c r="M9" s="41">
        <v>0</v>
      </c>
      <c r="N9" s="41">
        <f t="shared" si="0"/>
        <v>26529</v>
      </c>
    </row>
    <row r="10" spans="1:14">
      <c r="A10" s="36">
        <v>1961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938</v>
      </c>
      <c r="H10" s="41">
        <v>11169</v>
      </c>
      <c r="I10" s="41">
        <v>12454</v>
      </c>
      <c r="J10" s="41">
        <v>3542</v>
      </c>
      <c r="K10" s="41">
        <v>0</v>
      </c>
      <c r="L10" s="41">
        <v>0</v>
      </c>
      <c r="M10" s="41">
        <v>0</v>
      </c>
      <c r="N10" s="41">
        <f t="shared" si="0"/>
        <v>28103</v>
      </c>
    </row>
    <row r="11" spans="1:14">
      <c r="A11" s="36">
        <v>1962</v>
      </c>
      <c r="B11" s="41">
        <v>0</v>
      </c>
      <c r="C11" s="41">
        <v>0</v>
      </c>
      <c r="D11" s="41">
        <v>0</v>
      </c>
      <c r="E11" s="41">
        <v>0</v>
      </c>
      <c r="F11" s="41">
        <v>538</v>
      </c>
      <c r="G11" s="41">
        <v>1252</v>
      </c>
      <c r="H11" s="41">
        <v>9124</v>
      </c>
      <c r="I11" s="41">
        <v>14366</v>
      </c>
      <c r="J11" s="41">
        <v>936</v>
      </c>
      <c r="K11" s="41">
        <v>0</v>
      </c>
      <c r="L11" s="41">
        <v>0</v>
      </c>
      <c r="M11" s="41">
        <v>0</v>
      </c>
      <c r="N11" s="41">
        <f t="shared" si="0"/>
        <v>26216</v>
      </c>
    </row>
    <row r="12" spans="1:14">
      <c r="A12" s="36">
        <v>1963</v>
      </c>
      <c r="B12" s="41">
        <v>0</v>
      </c>
      <c r="C12" s="41">
        <v>0</v>
      </c>
      <c r="D12" s="41">
        <v>0</v>
      </c>
      <c r="E12" s="41">
        <v>258</v>
      </c>
      <c r="F12" s="41">
        <v>908</v>
      </c>
      <c r="G12" s="41">
        <v>2902</v>
      </c>
      <c r="H12" s="41">
        <v>22413</v>
      </c>
      <c r="I12" s="41">
        <v>12908</v>
      </c>
      <c r="J12" s="41">
        <v>933</v>
      </c>
      <c r="K12" s="41">
        <v>0</v>
      </c>
      <c r="L12" s="41">
        <v>0</v>
      </c>
      <c r="M12" s="41">
        <v>0</v>
      </c>
      <c r="N12" s="41">
        <f t="shared" si="0"/>
        <v>40322</v>
      </c>
    </row>
    <row r="13" spans="1:14">
      <c r="A13" s="36">
        <v>1964</v>
      </c>
      <c r="B13" s="41">
        <v>0</v>
      </c>
      <c r="C13" s="41">
        <v>0</v>
      </c>
      <c r="D13" s="41">
        <v>0</v>
      </c>
      <c r="E13" s="41">
        <v>0</v>
      </c>
      <c r="F13" s="41">
        <v>1482</v>
      </c>
      <c r="G13" s="41">
        <v>3761</v>
      </c>
      <c r="H13" s="41">
        <v>25398</v>
      </c>
      <c r="I13" s="41">
        <v>13591</v>
      </c>
      <c r="J13" s="41">
        <v>1018</v>
      </c>
      <c r="K13" s="41">
        <v>0</v>
      </c>
      <c r="L13" s="41">
        <v>0</v>
      </c>
      <c r="M13" s="41">
        <v>0</v>
      </c>
      <c r="N13" s="41">
        <f t="shared" si="0"/>
        <v>45250</v>
      </c>
    </row>
    <row r="14" spans="1:14">
      <c r="A14" s="36">
        <v>1965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  <c r="G14" s="41">
        <v>2321</v>
      </c>
      <c r="H14" s="41">
        <v>19999</v>
      </c>
      <c r="I14" s="41">
        <v>16724</v>
      </c>
      <c r="J14" s="41">
        <v>502</v>
      </c>
      <c r="K14" s="41">
        <v>0</v>
      </c>
      <c r="L14" s="41">
        <v>0</v>
      </c>
      <c r="M14" s="41">
        <v>0</v>
      </c>
      <c r="N14" s="41">
        <f t="shared" si="0"/>
        <v>39546</v>
      </c>
    </row>
    <row r="15" spans="1:14">
      <c r="A15" s="36">
        <v>1966</v>
      </c>
      <c r="B15" s="41">
        <v>0</v>
      </c>
      <c r="C15" s="41">
        <v>0</v>
      </c>
      <c r="D15" s="41">
        <v>0</v>
      </c>
      <c r="E15" s="41">
        <v>0</v>
      </c>
      <c r="F15" s="41">
        <v>4506</v>
      </c>
      <c r="G15" s="41">
        <v>4748</v>
      </c>
      <c r="H15" s="41">
        <v>22637</v>
      </c>
      <c r="I15" s="41">
        <v>10574</v>
      </c>
      <c r="J15" s="41">
        <v>1099</v>
      </c>
      <c r="K15" s="41">
        <v>0</v>
      </c>
      <c r="L15" s="41">
        <v>0</v>
      </c>
      <c r="M15" s="41">
        <v>0</v>
      </c>
      <c r="N15" s="41">
        <f t="shared" si="0"/>
        <v>43564</v>
      </c>
    </row>
    <row r="16" spans="1:14">
      <c r="A16" s="36">
        <v>1967</v>
      </c>
      <c r="B16" s="41">
        <v>0</v>
      </c>
      <c r="C16" s="41">
        <v>0</v>
      </c>
      <c r="D16" s="41">
        <v>0</v>
      </c>
      <c r="E16" s="41">
        <v>0</v>
      </c>
      <c r="F16" s="41">
        <v>714</v>
      </c>
      <c r="G16" s="41">
        <v>1029</v>
      </c>
      <c r="H16" s="41">
        <v>14067</v>
      </c>
      <c r="I16" s="41">
        <v>25160</v>
      </c>
      <c r="J16" s="41">
        <v>1484</v>
      </c>
      <c r="K16" s="41">
        <v>0</v>
      </c>
      <c r="L16" s="41">
        <v>0</v>
      </c>
      <c r="M16" s="41">
        <v>0</v>
      </c>
      <c r="N16" s="41">
        <f t="shared" si="0"/>
        <v>42454</v>
      </c>
    </row>
    <row r="17" spans="1:14">
      <c r="A17" s="36">
        <v>1968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1440</v>
      </c>
      <c r="H17" s="41">
        <v>27884</v>
      </c>
      <c r="I17" s="41">
        <v>5732</v>
      </c>
      <c r="J17" s="41">
        <v>0</v>
      </c>
      <c r="K17" s="41">
        <v>0</v>
      </c>
      <c r="L17" s="41">
        <v>0</v>
      </c>
      <c r="M17" s="41">
        <v>0</v>
      </c>
      <c r="N17" s="41">
        <f t="shared" si="0"/>
        <v>35056</v>
      </c>
    </row>
    <row r="18" spans="1:14">
      <c r="A18" s="36">
        <v>1969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1686</v>
      </c>
      <c r="H18" s="41">
        <v>11722</v>
      </c>
      <c r="I18" s="41">
        <v>19964</v>
      </c>
      <c r="J18" s="41">
        <v>664</v>
      </c>
      <c r="K18" s="41">
        <v>0</v>
      </c>
      <c r="L18" s="41">
        <v>0</v>
      </c>
      <c r="M18" s="41">
        <v>0</v>
      </c>
      <c r="N18" s="41">
        <f t="shared" si="0"/>
        <v>34036</v>
      </c>
    </row>
    <row r="19" spans="1:14">
      <c r="A19" s="36">
        <v>1970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2682</v>
      </c>
      <c r="H19" s="41">
        <v>32543</v>
      </c>
      <c r="I19" s="41">
        <v>18859</v>
      </c>
      <c r="J19" s="41">
        <v>357</v>
      </c>
      <c r="K19" s="41">
        <v>0</v>
      </c>
      <c r="L19" s="41">
        <v>0</v>
      </c>
      <c r="M19" s="41">
        <v>0</v>
      </c>
      <c r="N19" s="41">
        <f t="shared" si="0"/>
        <v>54441</v>
      </c>
    </row>
    <row r="20" spans="1:14">
      <c r="A20" s="36">
        <v>1971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4832</v>
      </c>
      <c r="H20" s="41">
        <v>20624</v>
      </c>
      <c r="I20" s="41">
        <v>19543</v>
      </c>
      <c r="J20" s="41">
        <v>2202</v>
      </c>
      <c r="K20" s="41">
        <v>0</v>
      </c>
      <c r="L20" s="41">
        <v>0</v>
      </c>
      <c r="M20" s="41">
        <v>0</v>
      </c>
      <c r="N20" s="41">
        <f t="shared" si="0"/>
        <v>47201</v>
      </c>
    </row>
    <row r="21" spans="1:14">
      <c r="A21" s="36">
        <v>1972</v>
      </c>
      <c r="B21" s="41">
        <v>0</v>
      </c>
      <c r="C21" s="41">
        <v>0</v>
      </c>
      <c r="D21" s="41">
        <v>0</v>
      </c>
      <c r="E21" s="41">
        <v>0</v>
      </c>
      <c r="F21" s="41">
        <v>442</v>
      </c>
      <c r="G21" s="41">
        <v>2662</v>
      </c>
      <c r="H21" s="41">
        <v>18039</v>
      </c>
      <c r="I21" s="41">
        <v>11171</v>
      </c>
      <c r="J21" s="41">
        <v>44</v>
      </c>
      <c r="K21" s="41">
        <v>0</v>
      </c>
      <c r="L21" s="41">
        <v>0</v>
      </c>
      <c r="M21" s="41">
        <v>0</v>
      </c>
      <c r="N21" s="41">
        <f t="shared" si="0"/>
        <v>32358</v>
      </c>
    </row>
    <row r="22" spans="1:14">
      <c r="A22" s="36">
        <v>1973</v>
      </c>
      <c r="B22" s="41">
        <v>0</v>
      </c>
      <c r="C22" s="41">
        <v>0</v>
      </c>
      <c r="D22" s="41">
        <v>0</v>
      </c>
      <c r="E22" s="41">
        <v>0</v>
      </c>
      <c r="F22" s="41">
        <v>365</v>
      </c>
      <c r="G22" s="41">
        <v>4197</v>
      </c>
      <c r="H22" s="41">
        <v>12843</v>
      </c>
      <c r="I22" s="41">
        <v>11960</v>
      </c>
      <c r="J22" s="41">
        <v>841</v>
      </c>
      <c r="K22" s="41">
        <v>0</v>
      </c>
      <c r="L22" s="41">
        <v>0</v>
      </c>
      <c r="M22" s="41">
        <v>0</v>
      </c>
      <c r="N22" s="41">
        <f t="shared" si="0"/>
        <v>30206</v>
      </c>
    </row>
    <row r="23" spans="1:14">
      <c r="A23" s="36">
        <v>1974</v>
      </c>
      <c r="B23" s="41">
        <v>0</v>
      </c>
      <c r="C23" s="41">
        <v>0</v>
      </c>
      <c r="D23" s="41">
        <v>0</v>
      </c>
      <c r="E23" s="41">
        <v>0</v>
      </c>
      <c r="F23" s="41">
        <v>357</v>
      </c>
      <c r="G23" s="41">
        <v>7135</v>
      </c>
      <c r="H23" s="41">
        <v>34429</v>
      </c>
      <c r="I23" s="41">
        <v>8672</v>
      </c>
      <c r="J23" s="41">
        <v>879</v>
      </c>
      <c r="K23" s="41">
        <v>0</v>
      </c>
      <c r="L23" s="41">
        <v>0</v>
      </c>
      <c r="M23" s="41">
        <v>0</v>
      </c>
      <c r="N23" s="41">
        <f t="shared" si="0"/>
        <v>51472</v>
      </c>
    </row>
    <row r="24" spans="1:14">
      <c r="A24" s="36">
        <v>1975</v>
      </c>
      <c r="B24" s="41">
        <v>0</v>
      </c>
      <c r="C24" s="41">
        <v>0</v>
      </c>
      <c r="D24" s="41">
        <v>0</v>
      </c>
      <c r="E24" s="41">
        <v>184</v>
      </c>
      <c r="F24" s="41">
        <v>1978</v>
      </c>
      <c r="G24" s="41">
        <v>2227</v>
      </c>
      <c r="H24" s="41">
        <v>28948</v>
      </c>
      <c r="I24" s="41">
        <v>17433</v>
      </c>
      <c r="J24" s="41">
        <v>885</v>
      </c>
      <c r="K24" s="41">
        <v>0</v>
      </c>
      <c r="L24" s="41">
        <v>0</v>
      </c>
      <c r="M24" s="41">
        <v>0</v>
      </c>
      <c r="N24" s="41">
        <f t="shared" si="0"/>
        <v>51655</v>
      </c>
    </row>
    <row r="25" spans="1:14">
      <c r="A25" s="36">
        <v>1976</v>
      </c>
      <c r="B25" s="41">
        <v>0</v>
      </c>
      <c r="C25" s="41">
        <v>0</v>
      </c>
      <c r="D25" s="41">
        <v>0</v>
      </c>
      <c r="E25" s="41">
        <v>0</v>
      </c>
      <c r="F25" s="41">
        <v>1482</v>
      </c>
      <c r="G25" s="41">
        <v>7870</v>
      </c>
      <c r="H25" s="41">
        <v>33092</v>
      </c>
      <c r="I25" s="41">
        <v>26075</v>
      </c>
      <c r="J25" s="41">
        <v>3273</v>
      </c>
      <c r="K25" s="41">
        <v>0</v>
      </c>
      <c r="L25" s="41">
        <v>0</v>
      </c>
      <c r="M25" s="41">
        <v>0</v>
      </c>
      <c r="N25" s="41">
        <f t="shared" si="0"/>
        <v>71792</v>
      </c>
    </row>
    <row r="26" spans="1:14">
      <c r="A26" s="36">
        <v>1977</v>
      </c>
      <c r="B26" s="41">
        <v>0</v>
      </c>
      <c r="C26" s="41">
        <v>0</v>
      </c>
      <c r="D26" s="41">
        <v>0</v>
      </c>
      <c r="E26" s="41">
        <v>0</v>
      </c>
      <c r="F26" s="41">
        <v>1095</v>
      </c>
      <c r="G26" s="41">
        <v>3786</v>
      </c>
      <c r="H26" s="41">
        <v>29457</v>
      </c>
      <c r="I26" s="41">
        <v>5230</v>
      </c>
      <c r="J26" s="41">
        <v>0</v>
      </c>
      <c r="K26" s="41">
        <v>0</v>
      </c>
      <c r="L26" s="41">
        <v>0</v>
      </c>
      <c r="M26" s="41">
        <v>0</v>
      </c>
      <c r="N26" s="41">
        <f t="shared" si="0"/>
        <v>39568</v>
      </c>
    </row>
    <row r="27" spans="1:14">
      <c r="A27" s="36">
        <v>1978</v>
      </c>
      <c r="B27" s="41">
        <v>0</v>
      </c>
      <c r="C27" s="41">
        <v>0</v>
      </c>
      <c r="D27" s="41">
        <v>0</v>
      </c>
      <c r="E27" s="41">
        <v>415</v>
      </c>
      <c r="F27" s="41">
        <v>1238</v>
      </c>
      <c r="G27" s="41">
        <v>3717</v>
      </c>
      <c r="H27" s="41">
        <v>19632</v>
      </c>
      <c r="I27" s="41">
        <v>16431</v>
      </c>
      <c r="J27" s="41">
        <v>3864</v>
      </c>
      <c r="K27" s="41">
        <v>0</v>
      </c>
      <c r="L27" s="41">
        <v>0</v>
      </c>
      <c r="M27" s="41">
        <v>0</v>
      </c>
      <c r="N27" s="41">
        <f t="shared" si="0"/>
        <v>45297</v>
      </c>
    </row>
    <row r="28" spans="1:14">
      <c r="A28" s="36">
        <v>1979</v>
      </c>
      <c r="B28" s="41">
        <v>0</v>
      </c>
      <c r="C28" s="41">
        <v>0</v>
      </c>
      <c r="D28" s="41">
        <v>0</v>
      </c>
      <c r="E28" s="41">
        <v>0</v>
      </c>
      <c r="F28" s="41">
        <v>534</v>
      </c>
      <c r="G28" s="41">
        <v>1458</v>
      </c>
      <c r="H28" s="41">
        <v>9679</v>
      </c>
      <c r="I28" s="41">
        <v>22245</v>
      </c>
      <c r="J28" s="41">
        <v>2374</v>
      </c>
      <c r="K28" s="41">
        <v>0</v>
      </c>
      <c r="L28" s="41">
        <v>0</v>
      </c>
      <c r="M28" s="41">
        <v>0</v>
      </c>
      <c r="N28" s="41">
        <f t="shared" si="0"/>
        <v>36290</v>
      </c>
    </row>
    <row r="29" spans="1:14">
      <c r="A29" s="36">
        <v>1980</v>
      </c>
      <c r="B29" s="41">
        <v>0</v>
      </c>
      <c r="C29" s="41">
        <v>0</v>
      </c>
      <c r="D29" s="41">
        <v>0</v>
      </c>
      <c r="E29" s="41">
        <v>0</v>
      </c>
      <c r="F29" s="41">
        <v>1384</v>
      </c>
      <c r="G29" s="41">
        <v>4138</v>
      </c>
      <c r="H29" s="41">
        <v>34707</v>
      </c>
      <c r="I29" s="41">
        <v>14479</v>
      </c>
      <c r="J29" s="41">
        <v>1315</v>
      </c>
      <c r="K29" s="41">
        <v>0</v>
      </c>
      <c r="L29" s="41">
        <v>0</v>
      </c>
      <c r="M29" s="41">
        <v>0</v>
      </c>
      <c r="N29" s="41">
        <f t="shared" si="0"/>
        <v>56023</v>
      </c>
    </row>
    <row r="30" spans="1:14">
      <c r="A30" s="36">
        <v>1981</v>
      </c>
      <c r="B30" s="41">
        <v>0</v>
      </c>
      <c r="C30" s="41">
        <v>0</v>
      </c>
      <c r="D30" s="41">
        <v>0</v>
      </c>
      <c r="E30" s="41">
        <v>0</v>
      </c>
      <c r="F30" s="41">
        <v>1523</v>
      </c>
      <c r="G30" s="41">
        <v>7884</v>
      </c>
      <c r="H30" s="41">
        <v>16697</v>
      </c>
      <c r="I30" s="41">
        <v>6573</v>
      </c>
      <c r="J30" s="41">
        <v>1387</v>
      </c>
      <c r="K30" s="41">
        <v>0</v>
      </c>
      <c r="L30" s="41">
        <v>0</v>
      </c>
      <c r="M30" s="41">
        <v>0</v>
      </c>
      <c r="N30" s="41">
        <f t="shared" si="0"/>
        <v>34064</v>
      </c>
    </row>
    <row r="31" spans="1:14">
      <c r="A31" s="36">
        <v>1982</v>
      </c>
      <c r="B31" s="41">
        <v>0</v>
      </c>
      <c r="C31" s="41">
        <v>0</v>
      </c>
      <c r="D31" s="41">
        <v>0</v>
      </c>
      <c r="E31" s="41">
        <v>0</v>
      </c>
      <c r="F31" s="41">
        <v>599</v>
      </c>
      <c r="G31" s="41">
        <v>1932</v>
      </c>
      <c r="H31" s="41">
        <v>17437</v>
      </c>
      <c r="I31" s="41">
        <v>17958</v>
      </c>
      <c r="J31" s="41">
        <v>1117</v>
      </c>
      <c r="K31" s="41">
        <v>0</v>
      </c>
      <c r="L31" s="41">
        <v>0</v>
      </c>
      <c r="M31" s="41">
        <v>0</v>
      </c>
      <c r="N31" s="41">
        <f t="shared" si="0"/>
        <v>39043</v>
      </c>
    </row>
    <row r="32" spans="1:14">
      <c r="A32" s="36">
        <v>1983</v>
      </c>
      <c r="B32" s="41">
        <v>0</v>
      </c>
      <c r="C32" s="41">
        <v>0</v>
      </c>
      <c r="D32" s="41">
        <v>0</v>
      </c>
      <c r="E32" s="41">
        <v>0</v>
      </c>
      <c r="F32" s="41">
        <v>0</v>
      </c>
      <c r="G32" s="41">
        <v>2731</v>
      </c>
      <c r="H32" s="41">
        <v>30434</v>
      </c>
      <c r="I32" s="41">
        <v>21899</v>
      </c>
      <c r="J32" s="41">
        <v>3626</v>
      </c>
      <c r="K32" s="41">
        <v>0</v>
      </c>
      <c r="L32" s="41">
        <v>0</v>
      </c>
      <c r="M32" s="41">
        <v>0</v>
      </c>
      <c r="N32" s="41">
        <f t="shared" si="0"/>
        <v>58690</v>
      </c>
    </row>
    <row r="33" spans="1:14">
      <c r="A33" s="36">
        <v>1984</v>
      </c>
      <c r="B33" s="41">
        <v>0</v>
      </c>
      <c r="C33" s="41">
        <v>0</v>
      </c>
      <c r="D33" s="41">
        <v>0</v>
      </c>
      <c r="E33" s="41">
        <v>0</v>
      </c>
      <c r="F33" s="41">
        <v>0</v>
      </c>
      <c r="G33" s="41">
        <v>1616</v>
      </c>
      <c r="H33" s="41">
        <v>29445</v>
      </c>
      <c r="I33" s="41">
        <v>20646</v>
      </c>
      <c r="J33" s="41">
        <v>3390</v>
      </c>
      <c r="K33" s="41">
        <v>0</v>
      </c>
      <c r="L33" s="41">
        <v>0</v>
      </c>
      <c r="M33" s="41">
        <v>0</v>
      </c>
      <c r="N33" s="41">
        <f t="shared" si="0"/>
        <v>55097</v>
      </c>
    </row>
    <row r="34" spans="1:14">
      <c r="A34" s="36">
        <v>1985</v>
      </c>
      <c r="B34" s="41">
        <v>0</v>
      </c>
      <c r="C34" s="41">
        <v>0</v>
      </c>
      <c r="D34" s="41">
        <v>0</v>
      </c>
      <c r="E34" s="41">
        <v>0</v>
      </c>
      <c r="F34" s="41">
        <v>760</v>
      </c>
      <c r="G34" s="41">
        <v>5613</v>
      </c>
      <c r="H34" s="41">
        <v>24264</v>
      </c>
      <c r="I34" s="41">
        <v>4310</v>
      </c>
      <c r="J34" s="41">
        <v>2255</v>
      </c>
      <c r="K34" s="41">
        <v>0</v>
      </c>
      <c r="L34" s="41">
        <v>0</v>
      </c>
      <c r="M34" s="41">
        <v>0</v>
      </c>
      <c r="N34" s="41">
        <f t="shared" si="0"/>
        <v>37202</v>
      </c>
    </row>
    <row r="35" spans="1:14">
      <c r="A35" s="36">
        <v>1986</v>
      </c>
      <c r="B35" s="41">
        <v>0</v>
      </c>
      <c r="C35" s="41">
        <v>0</v>
      </c>
      <c r="D35" s="41">
        <v>0</v>
      </c>
      <c r="E35" s="41">
        <v>0</v>
      </c>
      <c r="F35" s="41">
        <v>0</v>
      </c>
      <c r="G35" s="41">
        <v>13163</v>
      </c>
      <c r="H35" s="41">
        <v>21426</v>
      </c>
      <c r="I35" s="41">
        <v>7541</v>
      </c>
      <c r="J35" s="41">
        <v>79</v>
      </c>
      <c r="K35" s="41">
        <v>0</v>
      </c>
      <c r="L35" s="41">
        <v>0</v>
      </c>
      <c r="M35" s="41">
        <v>0</v>
      </c>
      <c r="N35" s="41">
        <f t="shared" si="0"/>
        <v>42209</v>
      </c>
    </row>
    <row r="36" spans="1:14">
      <c r="A36" s="36">
        <v>1987</v>
      </c>
      <c r="B36" s="41">
        <v>0</v>
      </c>
      <c r="C36" s="41">
        <v>0</v>
      </c>
      <c r="D36" s="41">
        <v>0</v>
      </c>
      <c r="E36" s="41">
        <v>428</v>
      </c>
      <c r="F36" s="41">
        <v>161</v>
      </c>
      <c r="G36" s="41">
        <v>7272</v>
      </c>
      <c r="H36" s="41">
        <v>23798</v>
      </c>
      <c r="I36" s="41">
        <v>11044</v>
      </c>
      <c r="J36" s="41">
        <v>914</v>
      </c>
      <c r="K36" s="41">
        <v>0</v>
      </c>
      <c r="L36" s="41">
        <v>0</v>
      </c>
      <c r="M36" s="41">
        <v>0</v>
      </c>
      <c r="N36" s="41">
        <f t="shared" si="0"/>
        <v>43617</v>
      </c>
    </row>
    <row r="37" spans="1:14">
      <c r="A37" s="36">
        <v>1988</v>
      </c>
      <c r="B37" s="41">
        <v>0</v>
      </c>
      <c r="C37" s="41">
        <v>0</v>
      </c>
      <c r="D37" s="41">
        <v>0</v>
      </c>
      <c r="E37" s="41">
        <v>0</v>
      </c>
      <c r="F37" s="41">
        <v>480</v>
      </c>
      <c r="G37" s="41">
        <v>18492</v>
      </c>
      <c r="H37" s="41">
        <v>18068</v>
      </c>
      <c r="I37" s="41">
        <v>17651</v>
      </c>
      <c r="J37" s="41">
        <v>2555</v>
      </c>
      <c r="K37" s="41">
        <v>0</v>
      </c>
      <c r="L37" s="41">
        <v>0</v>
      </c>
      <c r="M37" s="41">
        <v>0</v>
      </c>
      <c r="N37" s="41">
        <f t="shared" si="0"/>
        <v>57246</v>
      </c>
    </row>
    <row r="38" spans="1:14">
      <c r="A38" s="36">
        <v>1989</v>
      </c>
      <c r="B38" s="41">
        <v>0</v>
      </c>
      <c r="C38" s="41">
        <v>0</v>
      </c>
      <c r="D38" s="41">
        <v>0</v>
      </c>
      <c r="E38" s="41">
        <v>0</v>
      </c>
      <c r="F38" s="41">
        <v>0</v>
      </c>
      <c r="G38" s="41">
        <v>4908</v>
      </c>
      <c r="H38" s="41">
        <v>23098</v>
      </c>
      <c r="I38" s="41">
        <v>15491</v>
      </c>
      <c r="J38" s="41">
        <v>208</v>
      </c>
      <c r="K38" s="41">
        <v>0</v>
      </c>
      <c r="L38" s="41">
        <v>0</v>
      </c>
      <c r="M38" s="41">
        <v>0</v>
      </c>
      <c r="N38" s="41">
        <f t="shared" si="0"/>
        <v>43705</v>
      </c>
    </row>
    <row r="39" spans="1:14">
      <c r="A39" s="42">
        <v>1990</v>
      </c>
      <c r="B39" s="41">
        <v>0</v>
      </c>
      <c r="C39" s="41">
        <v>0</v>
      </c>
      <c r="D39" s="41">
        <v>0</v>
      </c>
      <c r="E39" s="41">
        <v>0</v>
      </c>
      <c r="F39" s="41">
        <v>611</v>
      </c>
      <c r="G39" s="41">
        <v>4388</v>
      </c>
      <c r="H39" s="41">
        <v>24044</v>
      </c>
      <c r="I39" s="41">
        <v>20004</v>
      </c>
      <c r="J39" s="41">
        <v>6117</v>
      </c>
      <c r="K39" s="41">
        <v>0</v>
      </c>
      <c r="L39" s="41">
        <v>0</v>
      </c>
      <c r="M39" s="41">
        <v>0</v>
      </c>
      <c r="N39" s="41">
        <f t="shared" si="0"/>
        <v>55164</v>
      </c>
    </row>
    <row r="40" spans="1:14">
      <c r="A40" s="36">
        <v>1991</v>
      </c>
      <c r="B40" s="41">
        <v>0</v>
      </c>
      <c r="C40" s="41">
        <v>0</v>
      </c>
      <c r="D40" s="41">
        <v>0</v>
      </c>
      <c r="E40" s="41">
        <v>0</v>
      </c>
      <c r="F40" s="41">
        <v>867</v>
      </c>
      <c r="G40" s="41">
        <v>10772</v>
      </c>
      <c r="H40" s="41">
        <v>22348</v>
      </c>
      <c r="I40" s="41">
        <v>9273</v>
      </c>
      <c r="J40" s="41">
        <v>0</v>
      </c>
      <c r="K40" s="41">
        <v>0</v>
      </c>
      <c r="L40" s="41">
        <v>0</v>
      </c>
      <c r="M40" s="41">
        <v>0</v>
      </c>
      <c r="N40" s="41">
        <f t="shared" si="0"/>
        <v>43260</v>
      </c>
    </row>
    <row r="41" spans="1:14">
      <c r="A41" s="36">
        <v>1992</v>
      </c>
      <c r="B41" s="41">
        <v>0</v>
      </c>
      <c r="C41" s="41">
        <v>0</v>
      </c>
      <c r="D41" s="41">
        <v>0</v>
      </c>
      <c r="E41" s="41">
        <v>0</v>
      </c>
      <c r="F41" s="36">
        <v>0</v>
      </c>
      <c r="G41" s="41">
        <v>3297</v>
      </c>
      <c r="H41" s="41">
        <v>5401</v>
      </c>
      <c r="I41" s="41">
        <v>3332</v>
      </c>
      <c r="J41" s="41">
        <v>44</v>
      </c>
      <c r="K41" s="41">
        <v>0</v>
      </c>
      <c r="L41" s="41">
        <v>0</v>
      </c>
      <c r="M41" s="41">
        <v>0</v>
      </c>
      <c r="N41" s="41">
        <f t="shared" si="0"/>
        <v>12074</v>
      </c>
    </row>
    <row r="42" spans="1:14">
      <c r="A42" s="36">
        <v>1993</v>
      </c>
      <c r="B42" s="41">
        <v>0</v>
      </c>
      <c r="C42" s="41">
        <v>0</v>
      </c>
      <c r="D42" s="41">
        <v>0</v>
      </c>
      <c r="E42" s="41">
        <v>0</v>
      </c>
      <c r="F42" s="41">
        <v>726</v>
      </c>
      <c r="G42" s="41">
        <v>2823</v>
      </c>
      <c r="H42" s="41">
        <v>5881</v>
      </c>
      <c r="I42" s="41">
        <v>7541</v>
      </c>
      <c r="J42" s="41">
        <v>446</v>
      </c>
      <c r="K42" s="41">
        <v>0</v>
      </c>
      <c r="L42" s="41">
        <v>0</v>
      </c>
      <c r="M42" s="41">
        <v>0</v>
      </c>
      <c r="N42" s="41">
        <f t="shared" si="0"/>
        <v>17417</v>
      </c>
    </row>
    <row r="43" spans="1:14">
      <c r="A43" s="36">
        <v>1994</v>
      </c>
      <c r="B43" s="41">
        <v>0</v>
      </c>
      <c r="C43" s="41">
        <v>0</v>
      </c>
      <c r="D43" s="41">
        <v>0</v>
      </c>
      <c r="E43" s="41">
        <v>0</v>
      </c>
      <c r="F43" s="41">
        <v>1254</v>
      </c>
      <c r="G43" s="41">
        <v>7744</v>
      </c>
      <c r="H43" s="41">
        <v>11560</v>
      </c>
      <c r="I43" s="41">
        <v>19706</v>
      </c>
      <c r="J43" s="41">
        <v>97</v>
      </c>
      <c r="K43" s="41">
        <v>0</v>
      </c>
      <c r="L43" s="41">
        <v>0</v>
      </c>
      <c r="M43" s="41">
        <v>0</v>
      </c>
      <c r="N43" s="41">
        <f t="shared" si="0"/>
        <v>40361</v>
      </c>
    </row>
    <row r="44" spans="1:14">
      <c r="A44" s="36">
        <v>1995</v>
      </c>
      <c r="B44" s="41">
        <v>0</v>
      </c>
      <c r="C44" s="41">
        <v>0</v>
      </c>
      <c r="D44" s="41">
        <v>0</v>
      </c>
      <c r="E44" s="41">
        <v>0</v>
      </c>
      <c r="F44" s="41">
        <v>484</v>
      </c>
      <c r="G44" s="41">
        <v>2176</v>
      </c>
      <c r="H44" s="41">
        <v>18839</v>
      </c>
      <c r="I44" s="41">
        <v>19603</v>
      </c>
      <c r="J44" s="41">
        <v>5391</v>
      </c>
      <c r="K44" s="41">
        <v>0</v>
      </c>
      <c r="L44" s="41">
        <v>0</v>
      </c>
      <c r="M44" s="41">
        <v>0</v>
      </c>
      <c r="N44" s="41">
        <f t="shared" si="0"/>
        <v>46493</v>
      </c>
    </row>
    <row r="45" spans="1:14">
      <c r="A45" s="36">
        <v>1996</v>
      </c>
      <c r="B45" s="41">
        <v>0</v>
      </c>
      <c r="C45" s="41">
        <v>0</v>
      </c>
      <c r="D45" s="41">
        <v>0</v>
      </c>
      <c r="E45" s="41">
        <v>0</v>
      </c>
      <c r="F45" s="41">
        <v>424</v>
      </c>
      <c r="G45" s="41">
        <v>13049</v>
      </c>
      <c r="H45" s="41">
        <v>17219</v>
      </c>
      <c r="I45" s="41">
        <v>14737</v>
      </c>
      <c r="J45" s="41">
        <v>1517</v>
      </c>
      <c r="K45" s="41">
        <v>0</v>
      </c>
      <c r="L45" s="41">
        <v>0</v>
      </c>
      <c r="M45" s="41">
        <v>0</v>
      </c>
      <c r="N45" s="41">
        <f t="shared" si="0"/>
        <v>46946</v>
      </c>
    </row>
    <row r="46" spans="1:14">
      <c r="A46" s="36">
        <v>1997</v>
      </c>
      <c r="B46" s="41">
        <v>0</v>
      </c>
      <c r="C46" s="41">
        <v>0</v>
      </c>
      <c r="D46" s="41">
        <v>0</v>
      </c>
      <c r="E46" s="41">
        <v>0</v>
      </c>
      <c r="F46" s="41">
        <v>607</v>
      </c>
      <c r="G46" s="41">
        <v>6514</v>
      </c>
      <c r="H46" s="41">
        <v>24679</v>
      </c>
      <c r="I46" s="41">
        <v>15204</v>
      </c>
      <c r="J46" s="41">
        <v>1827</v>
      </c>
      <c r="K46" s="41">
        <v>0</v>
      </c>
      <c r="L46" s="41">
        <v>0</v>
      </c>
      <c r="M46" s="41">
        <v>0</v>
      </c>
      <c r="N46" s="41">
        <f t="shared" si="0"/>
        <v>48831</v>
      </c>
    </row>
    <row r="47" spans="1:14">
      <c r="A47" s="36">
        <v>1998</v>
      </c>
      <c r="B47" s="41">
        <v>0</v>
      </c>
      <c r="C47" s="41">
        <v>0</v>
      </c>
      <c r="D47" s="41">
        <v>0</v>
      </c>
      <c r="E47" s="41">
        <v>0</v>
      </c>
      <c r="F47" s="41">
        <v>369</v>
      </c>
      <c r="G47" s="41">
        <v>12347</v>
      </c>
      <c r="H47" s="41">
        <v>19286</v>
      </c>
      <c r="I47" s="41">
        <v>14912</v>
      </c>
      <c r="J47" s="41">
        <v>2144</v>
      </c>
      <c r="K47" s="41">
        <v>0</v>
      </c>
      <c r="L47" s="41">
        <v>0</v>
      </c>
      <c r="M47" s="41">
        <v>0</v>
      </c>
      <c r="N47" s="41">
        <f t="shared" si="0"/>
        <v>49058</v>
      </c>
    </row>
    <row r="48" spans="1:14">
      <c r="A48" s="36">
        <v>1999</v>
      </c>
      <c r="B48" s="41">
        <v>0</v>
      </c>
      <c r="C48" s="41">
        <v>0</v>
      </c>
      <c r="D48" s="41">
        <v>0</v>
      </c>
      <c r="E48" s="41">
        <v>0</v>
      </c>
      <c r="F48" s="41">
        <v>246</v>
      </c>
      <c r="G48" s="41">
        <v>5461</v>
      </c>
      <c r="H48" s="41">
        <v>26946</v>
      </c>
      <c r="I48" s="41">
        <v>13831</v>
      </c>
      <c r="J48" s="41">
        <v>3086</v>
      </c>
      <c r="K48" s="41">
        <v>0</v>
      </c>
      <c r="L48" s="41">
        <v>0</v>
      </c>
      <c r="M48" s="41">
        <v>0</v>
      </c>
      <c r="N48" s="41">
        <f t="shared" si="0"/>
        <v>49570</v>
      </c>
    </row>
    <row r="49" spans="1:14">
      <c r="A49" s="36">
        <v>2000</v>
      </c>
      <c r="B49" s="41">
        <v>0</v>
      </c>
      <c r="C49" s="41">
        <v>0</v>
      </c>
      <c r="D49" s="41">
        <v>0</v>
      </c>
      <c r="E49" s="41">
        <v>0</v>
      </c>
      <c r="F49" s="41">
        <v>2033</v>
      </c>
      <c r="G49" s="41">
        <v>15007</v>
      </c>
      <c r="H49" s="41">
        <v>24088</v>
      </c>
      <c r="I49" s="41">
        <v>21327</v>
      </c>
      <c r="J49" s="41">
        <v>290</v>
      </c>
      <c r="K49" s="41">
        <v>0</v>
      </c>
      <c r="L49" s="41">
        <v>0</v>
      </c>
      <c r="M49" s="41">
        <v>0</v>
      </c>
      <c r="N49" s="41">
        <f t="shared" si="0"/>
        <v>62745</v>
      </c>
    </row>
    <row r="50" spans="1:14">
      <c r="A50" s="36">
        <v>2001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  <c r="G50" s="41">
        <v>6748</v>
      </c>
      <c r="H50" s="41">
        <v>16166</v>
      </c>
      <c r="I50" s="41">
        <v>20619</v>
      </c>
      <c r="J50" s="41">
        <v>3711</v>
      </c>
      <c r="K50" s="41">
        <v>0</v>
      </c>
      <c r="L50" s="41">
        <v>0</v>
      </c>
      <c r="M50" s="41">
        <v>0</v>
      </c>
      <c r="N50" s="41">
        <f t="shared" si="0"/>
        <v>47244</v>
      </c>
    </row>
    <row r="51" spans="1:14">
      <c r="A51" s="36">
        <v>2002</v>
      </c>
      <c r="B51" s="41">
        <v>0</v>
      </c>
      <c r="C51" s="41">
        <v>0</v>
      </c>
      <c r="D51" s="41">
        <v>0</v>
      </c>
      <c r="E51" s="41">
        <v>0</v>
      </c>
      <c r="F51" s="41">
        <v>0</v>
      </c>
      <c r="G51" s="41">
        <v>9697</v>
      </c>
      <c r="H51" s="41">
        <v>24676</v>
      </c>
      <c r="I51" s="41">
        <v>12184</v>
      </c>
      <c r="J51" s="41">
        <v>0</v>
      </c>
      <c r="K51" s="41">
        <v>0</v>
      </c>
      <c r="L51" s="41">
        <v>0</v>
      </c>
      <c r="M51" s="41">
        <v>0</v>
      </c>
      <c r="N51" s="41">
        <f t="shared" si="0"/>
        <v>46557</v>
      </c>
    </row>
    <row r="52" spans="1:14">
      <c r="A52" s="36">
        <v>2003</v>
      </c>
      <c r="B52" s="41">
        <v>0</v>
      </c>
      <c r="C52" s="41">
        <v>0</v>
      </c>
      <c r="D52" s="41">
        <v>0</v>
      </c>
      <c r="E52" s="41">
        <v>0</v>
      </c>
      <c r="F52" s="41">
        <v>472</v>
      </c>
      <c r="G52" s="41">
        <v>3647</v>
      </c>
      <c r="H52" s="41">
        <v>19015</v>
      </c>
      <c r="I52" s="41">
        <v>12472</v>
      </c>
      <c r="J52" s="41">
        <v>0</v>
      </c>
      <c r="K52" s="41">
        <v>0</v>
      </c>
      <c r="L52" s="41">
        <v>0</v>
      </c>
      <c r="M52" s="41">
        <v>0</v>
      </c>
      <c r="N52" s="41">
        <f t="shared" si="0"/>
        <v>35606</v>
      </c>
    </row>
    <row r="53" spans="1:14">
      <c r="A53" s="36">
        <v>2004</v>
      </c>
      <c r="B53" s="41">
        <v>0</v>
      </c>
      <c r="C53" s="41">
        <v>0</v>
      </c>
      <c r="D53" s="41">
        <v>0</v>
      </c>
      <c r="E53" s="41">
        <v>0</v>
      </c>
      <c r="F53" s="41">
        <v>982</v>
      </c>
      <c r="G53" s="41">
        <v>1417</v>
      </c>
      <c r="H53" s="41">
        <v>9713</v>
      </c>
      <c r="I53" s="41">
        <v>18022</v>
      </c>
      <c r="J53" s="41">
        <v>0</v>
      </c>
      <c r="K53" s="41">
        <v>0</v>
      </c>
      <c r="L53" s="41">
        <v>0</v>
      </c>
      <c r="M53" s="41">
        <v>0</v>
      </c>
      <c r="N53" s="41">
        <f t="shared" si="0"/>
        <v>30134</v>
      </c>
    </row>
    <row r="54" spans="1:14">
      <c r="A54" s="36">
        <v>2005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4310</v>
      </c>
      <c r="H54" s="41">
        <v>14572</v>
      </c>
      <c r="I54" s="41">
        <v>7034</v>
      </c>
      <c r="J54" s="41">
        <v>0</v>
      </c>
      <c r="K54" s="41">
        <v>0</v>
      </c>
      <c r="L54" s="41">
        <v>0</v>
      </c>
      <c r="M54" s="41">
        <v>0</v>
      </c>
      <c r="N54" s="41">
        <f t="shared" si="0"/>
        <v>25916</v>
      </c>
    </row>
    <row r="55" spans="1:14">
      <c r="A55" s="36">
        <v>2006</v>
      </c>
      <c r="B55" s="41">
        <v>0</v>
      </c>
      <c r="C55" s="41">
        <v>0</v>
      </c>
      <c r="D55" s="41">
        <v>0</v>
      </c>
      <c r="E55" s="41">
        <v>0</v>
      </c>
      <c r="F55" s="41">
        <v>492</v>
      </c>
      <c r="G55" s="41">
        <v>4796</v>
      </c>
      <c r="H55" s="41">
        <v>13730</v>
      </c>
      <c r="I55" s="41">
        <v>8833</v>
      </c>
      <c r="J55" s="41">
        <v>0</v>
      </c>
      <c r="K55" s="41">
        <v>0</v>
      </c>
      <c r="L55" s="41">
        <v>0</v>
      </c>
      <c r="M55" s="41">
        <v>0</v>
      </c>
      <c r="N55" s="41">
        <f t="shared" si="0"/>
        <v>27851</v>
      </c>
    </row>
    <row r="56" spans="1:14">
      <c r="A56" s="36">
        <v>2007</v>
      </c>
      <c r="B56" s="41">
        <v>0</v>
      </c>
      <c r="C56" s="41">
        <v>0</v>
      </c>
      <c r="D56" s="41">
        <v>0</v>
      </c>
      <c r="E56" s="41">
        <v>0</v>
      </c>
      <c r="F56" s="41">
        <v>1895</v>
      </c>
      <c r="G56" s="41">
        <v>4637</v>
      </c>
      <c r="H56" s="41">
        <v>15064</v>
      </c>
      <c r="I56" s="41">
        <v>13505</v>
      </c>
      <c r="J56" s="41">
        <v>0</v>
      </c>
      <c r="K56" s="41">
        <v>0</v>
      </c>
      <c r="L56" s="41">
        <v>0</v>
      </c>
      <c r="M56" s="41">
        <v>0</v>
      </c>
      <c r="N56" s="41">
        <f t="shared" si="0"/>
        <v>35101</v>
      </c>
    </row>
    <row r="57" spans="1:14">
      <c r="A57" s="36">
        <v>2008</v>
      </c>
      <c r="B57" s="41">
        <v>0</v>
      </c>
      <c r="C57" s="41">
        <v>0</v>
      </c>
      <c r="D57" s="41">
        <v>0</v>
      </c>
      <c r="E57" s="41">
        <v>0</v>
      </c>
      <c r="F57" s="41">
        <v>415</v>
      </c>
      <c r="G57" s="41">
        <v>3280</v>
      </c>
      <c r="H57" s="41">
        <v>11816</v>
      </c>
      <c r="I57" s="41">
        <v>13319</v>
      </c>
      <c r="J57" s="41">
        <v>1186</v>
      </c>
      <c r="K57" s="41">
        <v>0</v>
      </c>
      <c r="L57" s="41">
        <v>0</v>
      </c>
      <c r="M57" s="41">
        <v>0</v>
      </c>
      <c r="N57" s="41">
        <f t="shared" si="0"/>
        <v>30016</v>
      </c>
    </row>
    <row r="58" spans="1:14">
      <c r="A58" s="36">
        <v>2009</v>
      </c>
      <c r="B58" s="41">
        <v>0</v>
      </c>
      <c r="C58" s="41">
        <v>0</v>
      </c>
      <c r="D58" s="41">
        <v>0</v>
      </c>
      <c r="E58" s="41">
        <v>0</v>
      </c>
      <c r="F58" s="41">
        <v>728</v>
      </c>
      <c r="G58" s="41">
        <v>5850</v>
      </c>
      <c r="H58" s="41">
        <v>13772</v>
      </c>
      <c r="I58" s="41">
        <v>13710</v>
      </c>
      <c r="J58" s="41">
        <v>1571</v>
      </c>
      <c r="K58" s="41">
        <v>0</v>
      </c>
      <c r="L58" s="41">
        <v>0</v>
      </c>
      <c r="M58" s="41">
        <v>0</v>
      </c>
      <c r="N58" s="41">
        <f t="shared" si="0"/>
        <v>35631</v>
      </c>
    </row>
    <row r="59" spans="1:14">
      <c r="A59" s="36">
        <v>2010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1866</v>
      </c>
      <c r="H59" s="41">
        <v>16466</v>
      </c>
      <c r="I59" s="41">
        <v>15331</v>
      </c>
      <c r="J59" s="41">
        <v>4380</v>
      </c>
      <c r="K59" s="41">
        <v>0</v>
      </c>
      <c r="L59" s="41">
        <v>0</v>
      </c>
      <c r="M59" s="41">
        <v>0</v>
      </c>
      <c r="N59" s="41">
        <f t="shared" si="0"/>
        <v>38043</v>
      </c>
    </row>
    <row r="60" spans="1:14">
      <c r="A60" s="36">
        <v>2011</v>
      </c>
      <c r="B60" s="41">
        <v>0</v>
      </c>
      <c r="C60" s="41">
        <v>0</v>
      </c>
      <c r="D60" s="41">
        <v>0</v>
      </c>
      <c r="E60" s="41">
        <v>0</v>
      </c>
      <c r="F60" s="41">
        <v>349</v>
      </c>
      <c r="G60" s="41">
        <v>6015</v>
      </c>
      <c r="H60" s="41">
        <v>15860</v>
      </c>
      <c r="I60" s="41">
        <v>9387</v>
      </c>
      <c r="J60" s="41">
        <v>4572</v>
      </c>
      <c r="K60" s="41">
        <v>0</v>
      </c>
      <c r="L60" s="41">
        <v>0</v>
      </c>
      <c r="M60" s="41">
        <v>0</v>
      </c>
      <c r="N60" s="41">
        <f t="shared" si="0"/>
        <v>36183</v>
      </c>
    </row>
    <row r="61" spans="1:14">
      <c r="A61" s="36">
        <v>2012</v>
      </c>
      <c r="B61" s="41">
        <v>0</v>
      </c>
      <c r="C61" s="41">
        <v>0</v>
      </c>
      <c r="D61" s="41">
        <v>0</v>
      </c>
      <c r="E61" s="41">
        <v>350</v>
      </c>
      <c r="F61" s="41">
        <v>3966</v>
      </c>
      <c r="G61" s="41">
        <v>12741</v>
      </c>
      <c r="H61" s="41">
        <v>17329</v>
      </c>
      <c r="I61" s="41">
        <v>15692</v>
      </c>
      <c r="J61" s="41">
        <v>0</v>
      </c>
      <c r="K61" s="41">
        <v>0</v>
      </c>
      <c r="L61" s="41">
        <v>0</v>
      </c>
      <c r="M61" s="41">
        <v>0</v>
      </c>
      <c r="N61" s="41">
        <f t="shared" si="0"/>
        <v>50078</v>
      </c>
    </row>
    <row r="62" spans="1:14">
      <c r="A62" s="36">
        <v>2013</v>
      </c>
      <c r="B62" s="41">
        <v>0</v>
      </c>
      <c r="C62" s="41">
        <v>0</v>
      </c>
      <c r="D62" s="41">
        <v>0</v>
      </c>
      <c r="E62" s="41">
        <v>0</v>
      </c>
      <c r="F62" s="41">
        <v>369</v>
      </c>
      <c r="G62" s="41">
        <v>7124</v>
      </c>
      <c r="H62" s="41">
        <v>17703</v>
      </c>
      <c r="I62" s="41">
        <v>9097</v>
      </c>
      <c r="J62" s="41">
        <v>5846</v>
      </c>
      <c r="K62" s="41">
        <v>0</v>
      </c>
      <c r="L62" s="41">
        <v>0</v>
      </c>
      <c r="M62" s="41">
        <v>0</v>
      </c>
      <c r="N62" s="41">
        <f t="shared" si="0"/>
        <v>40139</v>
      </c>
    </row>
    <row r="63" spans="1:14">
      <c r="A63" s="36">
        <v>2014</v>
      </c>
      <c r="B63" s="41">
        <v>0</v>
      </c>
      <c r="C63" s="41">
        <v>0</v>
      </c>
      <c r="D63" s="41">
        <v>0</v>
      </c>
      <c r="E63" s="41">
        <v>0</v>
      </c>
      <c r="F63" s="41">
        <v>0</v>
      </c>
      <c r="G63" s="41">
        <v>2933</v>
      </c>
      <c r="H63" s="41">
        <v>16642</v>
      </c>
      <c r="I63" s="41">
        <v>11899</v>
      </c>
      <c r="J63" s="41">
        <v>634</v>
      </c>
      <c r="K63" s="41">
        <v>0</v>
      </c>
      <c r="L63" s="41">
        <v>0</v>
      </c>
      <c r="M63" s="41">
        <v>0</v>
      </c>
      <c r="N63" s="41">
        <f t="shared" si="0"/>
        <v>32108</v>
      </c>
    </row>
    <row r="64" spans="1:14">
      <c r="A64" s="36">
        <v>2015</v>
      </c>
      <c r="B64" s="41">
        <v>0</v>
      </c>
      <c r="C64" s="41">
        <v>0</v>
      </c>
      <c r="D64" s="41">
        <v>0</v>
      </c>
      <c r="E64" s="41">
        <v>0</v>
      </c>
      <c r="F64" s="41">
        <v>385</v>
      </c>
      <c r="G64" s="41">
        <v>3709</v>
      </c>
      <c r="H64" s="41">
        <v>11268</v>
      </c>
      <c r="I64" s="41">
        <v>11378</v>
      </c>
      <c r="J64" s="41">
        <v>4804</v>
      </c>
      <c r="K64" s="41">
        <v>0</v>
      </c>
      <c r="L64" s="41">
        <v>0</v>
      </c>
      <c r="M64" s="41">
        <v>0</v>
      </c>
      <c r="N64" s="41">
        <f t="shared" si="0"/>
        <v>31544</v>
      </c>
    </row>
    <row r="65" spans="1:14">
      <c r="A65" s="36">
        <v>2016</v>
      </c>
      <c r="B65" s="41">
        <v>0</v>
      </c>
      <c r="C65" s="41">
        <v>0</v>
      </c>
      <c r="D65" s="41">
        <v>0</v>
      </c>
      <c r="E65" s="41">
        <v>0</v>
      </c>
      <c r="F65" s="41">
        <v>731</v>
      </c>
      <c r="G65" s="41">
        <v>7631</v>
      </c>
      <c r="H65" s="41">
        <v>11923</v>
      </c>
      <c r="I65" s="41">
        <v>7852</v>
      </c>
      <c r="J65" s="41">
        <v>734</v>
      </c>
      <c r="K65" s="41">
        <v>0</v>
      </c>
      <c r="L65" s="41">
        <v>0</v>
      </c>
      <c r="M65" s="41">
        <v>0</v>
      </c>
      <c r="N65" s="41">
        <f t="shared" si="0"/>
        <v>28871</v>
      </c>
    </row>
    <row r="66" spans="1:14">
      <c r="A66" s="36">
        <v>2017</v>
      </c>
      <c r="B66" s="41">
        <v>0</v>
      </c>
      <c r="C66" s="41">
        <v>0</v>
      </c>
      <c r="D66" s="41">
        <v>0</v>
      </c>
      <c r="E66" s="41">
        <v>0</v>
      </c>
      <c r="F66" s="41">
        <v>1648</v>
      </c>
      <c r="G66" s="41">
        <v>7056</v>
      </c>
      <c r="H66" s="41">
        <v>12865</v>
      </c>
      <c r="I66" s="41">
        <v>11300</v>
      </c>
      <c r="J66" s="41">
        <v>5131</v>
      </c>
      <c r="K66" s="41">
        <v>0</v>
      </c>
      <c r="L66" s="41">
        <v>0</v>
      </c>
      <c r="M66" s="41">
        <v>0</v>
      </c>
      <c r="N66" s="41">
        <f t="shared" si="0"/>
        <v>38000</v>
      </c>
    </row>
  </sheetData>
  <mergeCells count="3">
    <mergeCell ref="A2:N2"/>
    <mergeCell ref="A3:N3"/>
    <mergeCell ref="A4:N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selection activeCell="H24" sqref="H24"/>
    </sheetView>
  </sheetViews>
  <sheetFormatPr defaultRowHeight="12.7"/>
  <sheetData>
    <row r="1" spans="1:14">
      <c r="A1" s="10" t="s">
        <v>118</v>
      </c>
    </row>
    <row r="5" spans="1:14" ht="13" thickBot="1">
      <c r="A5" s="46" t="s">
        <v>5</v>
      </c>
      <c r="B5" s="46" t="s">
        <v>119</v>
      </c>
      <c r="C5" s="46" t="s">
        <v>120</v>
      </c>
      <c r="D5" s="46" t="s">
        <v>121</v>
      </c>
      <c r="E5" s="46" t="s">
        <v>122</v>
      </c>
      <c r="F5" s="46" t="s">
        <v>123</v>
      </c>
      <c r="G5" s="46" t="s">
        <v>124</v>
      </c>
      <c r="H5" s="46" t="s">
        <v>125</v>
      </c>
      <c r="I5" s="46" t="s">
        <v>126</v>
      </c>
      <c r="J5" s="46" t="s">
        <v>127</v>
      </c>
      <c r="K5" s="46" t="s">
        <v>128</v>
      </c>
      <c r="L5" s="46" t="s">
        <v>129</v>
      </c>
      <c r="M5" s="46" t="s">
        <v>130</v>
      </c>
      <c r="N5" s="46" t="s">
        <v>131</v>
      </c>
    </row>
    <row r="6" spans="1:14" ht="13" thickTop="1">
      <c r="A6" s="47">
        <v>1957</v>
      </c>
      <c r="B6" s="48"/>
      <c r="C6" s="48"/>
      <c r="D6" s="48"/>
      <c r="E6" s="48"/>
      <c r="F6" s="48"/>
      <c r="G6" s="48">
        <v>17605</v>
      </c>
      <c r="H6" s="48">
        <v>6720</v>
      </c>
      <c r="I6" s="48">
        <v>1273</v>
      </c>
      <c r="J6" s="48">
        <v>908</v>
      </c>
      <c r="K6" s="48">
        <v>0</v>
      </c>
      <c r="L6" s="48">
        <v>0</v>
      </c>
      <c r="M6" s="48">
        <v>0</v>
      </c>
      <c r="N6" s="48">
        <f t="shared" ref="N6:N37" si="0">SUM(B6:M6)</f>
        <v>26506</v>
      </c>
    </row>
    <row r="7" spans="1:14">
      <c r="A7" s="49">
        <v>1958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1018</v>
      </c>
      <c r="H7" s="50">
        <v>840</v>
      </c>
      <c r="I7" s="50">
        <v>3794</v>
      </c>
      <c r="J7" s="50">
        <v>10360</v>
      </c>
      <c r="K7" s="50">
        <v>8</v>
      </c>
      <c r="L7" s="50">
        <v>0</v>
      </c>
      <c r="M7" s="50">
        <v>0</v>
      </c>
      <c r="N7" s="50">
        <f t="shared" si="0"/>
        <v>16020</v>
      </c>
    </row>
    <row r="8" spans="1:14">
      <c r="A8" s="49">
        <v>1959</v>
      </c>
      <c r="B8" s="50">
        <v>0</v>
      </c>
      <c r="C8" s="50">
        <v>0</v>
      </c>
      <c r="D8" s="50">
        <v>0</v>
      </c>
      <c r="E8" s="50">
        <v>32</v>
      </c>
      <c r="F8" s="50">
        <v>9158</v>
      </c>
      <c r="G8" s="50">
        <v>2201</v>
      </c>
      <c r="H8" s="50">
        <v>8946</v>
      </c>
      <c r="I8" s="50">
        <v>11864</v>
      </c>
      <c r="J8" s="50">
        <v>1696</v>
      </c>
      <c r="K8" s="50">
        <v>0</v>
      </c>
      <c r="L8" s="50">
        <v>0</v>
      </c>
      <c r="M8" s="50">
        <v>0</v>
      </c>
      <c r="N8" s="50">
        <f t="shared" si="0"/>
        <v>33897</v>
      </c>
    </row>
    <row r="9" spans="1:14">
      <c r="A9" s="49">
        <v>1960</v>
      </c>
      <c r="B9" s="50">
        <v>0</v>
      </c>
      <c r="C9" s="50">
        <v>1550</v>
      </c>
      <c r="D9" s="50">
        <v>1180</v>
      </c>
      <c r="E9" s="50">
        <v>8880</v>
      </c>
      <c r="F9" s="50">
        <v>3376</v>
      </c>
      <c r="G9" s="50">
        <v>5830</v>
      </c>
      <c r="H9" s="50">
        <v>19248</v>
      </c>
      <c r="I9" s="50">
        <v>12918</v>
      </c>
      <c r="J9" s="50">
        <v>4358</v>
      </c>
      <c r="K9" s="50">
        <v>0</v>
      </c>
      <c r="L9" s="50">
        <v>0</v>
      </c>
      <c r="M9" s="50">
        <v>0</v>
      </c>
      <c r="N9" s="50">
        <f t="shared" si="0"/>
        <v>57340</v>
      </c>
    </row>
    <row r="10" spans="1:14">
      <c r="A10" s="49">
        <v>1961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23560</v>
      </c>
      <c r="H10" s="50">
        <v>12728</v>
      </c>
      <c r="I10" s="50">
        <v>13286</v>
      </c>
      <c r="J10" s="50">
        <v>3884</v>
      </c>
      <c r="K10" s="50">
        <v>3550</v>
      </c>
      <c r="L10" s="50">
        <v>1030</v>
      </c>
      <c r="M10" s="50">
        <v>1064</v>
      </c>
      <c r="N10" s="50">
        <f t="shared" si="0"/>
        <v>59102</v>
      </c>
    </row>
    <row r="11" spans="1:14">
      <c r="A11" s="49">
        <v>1962</v>
      </c>
      <c r="B11" s="50">
        <v>1356</v>
      </c>
      <c r="C11" s="50">
        <v>9022</v>
      </c>
      <c r="D11" s="50">
        <v>3006</v>
      </c>
      <c r="E11" s="50">
        <v>956</v>
      </c>
      <c r="F11" s="50">
        <v>2038</v>
      </c>
      <c r="G11" s="50">
        <v>14344</v>
      </c>
      <c r="H11" s="50">
        <v>13208</v>
      </c>
      <c r="I11" s="50">
        <v>15030</v>
      </c>
      <c r="J11" s="50">
        <v>2578</v>
      </c>
      <c r="K11" s="50">
        <v>6580</v>
      </c>
      <c r="L11" s="50">
        <v>678</v>
      </c>
      <c r="M11" s="50">
        <v>1674</v>
      </c>
      <c r="N11" s="50">
        <f t="shared" si="0"/>
        <v>70470</v>
      </c>
    </row>
    <row r="12" spans="1:14">
      <c r="A12" s="49">
        <v>1963</v>
      </c>
      <c r="B12" s="50">
        <v>1436</v>
      </c>
      <c r="C12" s="50">
        <v>1404</v>
      </c>
      <c r="D12" s="50">
        <v>1810</v>
      </c>
      <c r="E12" s="50">
        <v>470</v>
      </c>
      <c r="F12" s="50">
        <v>956</v>
      </c>
      <c r="G12" s="50">
        <v>2798</v>
      </c>
      <c r="H12" s="50">
        <v>22926</v>
      </c>
      <c r="I12" s="50">
        <v>13302</v>
      </c>
      <c r="J12" s="50">
        <v>6962</v>
      </c>
      <c r="K12" s="50">
        <v>2078</v>
      </c>
      <c r="L12" s="50">
        <v>20</v>
      </c>
      <c r="M12" s="50">
        <v>12</v>
      </c>
      <c r="N12" s="50">
        <f t="shared" si="0"/>
        <v>54174</v>
      </c>
    </row>
    <row r="13" spans="1:14">
      <c r="A13" s="49">
        <v>1964</v>
      </c>
      <c r="B13" s="50">
        <v>31</v>
      </c>
      <c r="C13" s="50">
        <v>30</v>
      </c>
      <c r="D13" s="50">
        <v>590</v>
      </c>
      <c r="E13" s="50">
        <v>30</v>
      </c>
      <c r="F13" s="50">
        <v>6146</v>
      </c>
      <c r="G13" s="50">
        <v>3594</v>
      </c>
      <c r="H13" s="50">
        <v>24518</v>
      </c>
      <c r="I13" s="50">
        <v>14678</v>
      </c>
      <c r="J13" s="50">
        <v>8694</v>
      </c>
      <c r="K13" s="50">
        <v>124</v>
      </c>
      <c r="L13" s="50">
        <v>30</v>
      </c>
      <c r="M13" s="50">
        <v>31</v>
      </c>
      <c r="N13" s="50">
        <f t="shared" si="0"/>
        <v>58496</v>
      </c>
    </row>
    <row r="14" spans="1:14">
      <c r="A14" s="49">
        <v>1965</v>
      </c>
      <c r="B14" s="50">
        <v>32</v>
      </c>
      <c r="C14" s="50">
        <v>11</v>
      </c>
      <c r="D14" s="50">
        <v>7334</v>
      </c>
      <c r="E14" s="50">
        <v>3308</v>
      </c>
      <c r="F14" s="50">
        <v>15</v>
      </c>
      <c r="G14" s="50">
        <v>17402</v>
      </c>
      <c r="H14" s="50">
        <v>24636</v>
      </c>
      <c r="I14" s="50">
        <v>16302</v>
      </c>
      <c r="J14" s="50">
        <v>3434</v>
      </c>
      <c r="K14" s="50">
        <v>6400</v>
      </c>
      <c r="L14" s="50">
        <v>1622</v>
      </c>
      <c r="M14" s="50">
        <v>0</v>
      </c>
      <c r="N14" s="50">
        <f t="shared" si="0"/>
        <v>80496</v>
      </c>
    </row>
    <row r="15" spans="1:14">
      <c r="A15" s="49">
        <v>1966</v>
      </c>
      <c r="B15" s="50">
        <v>0</v>
      </c>
      <c r="C15" s="50">
        <v>1836</v>
      </c>
      <c r="D15" s="50">
        <v>274</v>
      </c>
      <c r="E15" s="50">
        <v>60</v>
      </c>
      <c r="F15" s="50">
        <v>4254</v>
      </c>
      <c r="G15" s="50">
        <v>5646</v>
      </c>
      <c r="H15" s="50">
        <v>23602</v>
      </c>
      <c r="I15" s="50">
        <v>15812</v>
      </c>
      <c r="J15" s="50">
        <v>932</v>
      </c>
      <c r="K15" s="50">
        <v>62</v>
      </c>
      <c r="L15" s="50">
        <v>60</v>
      </c>
      <c r="M15" s="50">
        <v>0</v>
      </c>
      <c r="N15" s="50">
        <f t="shared" si="0"/>
        <v>52538</v>
      </c>
    </row>
    <row r="16" spans="1:14">
      <c r="A16" s="49">
        <v>1967</v>
      </c>
      <c r="B16" s="50">
        <v>0</v>
      </c>
      <c r="C16" s="50">
        <v>0</v>
      </c>
      <c r="D16" s="50">
        <v>0</v>
      </c>
      <c r="E16" s="50">
        <v>0</v>
      </c>
      <c r="F16" s="50">
        <v>588</v>
      </c>
      <c r="G16" s="50">
        <v>15348</v>
      </c>
      <c r="H16" s="50">
        <v>15628</v>
      </c>
      <c r="I16" s="50">
        <v>23124</v>
      </c>
      <c r="J16" s="50">
        <v>4588</v>
      </c>
      <c r="K16" s="50">
        <v>62</v>
      </c>
      <c r="L16" s="50">
        <v>0</v>
      </c>
      <c r="M16" s="50">
        <v>0</v>
      </c>
      <c r="N16" s="50">
        <f t="shared" si="0"/>
        <v>59338</v>
      </c>
    </row>
    <row r="17" spans="1:14">
      <c r="A17" s="49">
        <v>1968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2722</v>
      </c>
      <c r="H17" s="50">
        <v>30032</v>
      </c>
      <c r="I17" s="50">
        <v>5818</v>
      </c>
      <c r="J17" s="50">
        <v>17900</v>
      </c>
      <c r="K17" s="50">
        <v>1500</v>
      </c>
      <c r="L17" s="50">
        <v>2510</v>
      </c>
      <c r="M17" s="50">
        <v>60</v>
      </c>
      <c r="N17" s="50">
        <f t="shared" si="0"/>
        <v>60542</v>
      </c>
    </row>
    <row r="18" spans="1:14">
      <c r="A18" s="49">
        <v>1969</v>
      </c>
      <c r="B18" s="50">
        <v>60</v>
      </c>
      <c r="C18" s="50">
        <v>60</v>
      </c>
      <c r="D18" s="50">
        <v>70</v>
      </c>
      <c r="E18" s="50">
        <v>60</v>
      </c>
      <c r="F18" s="50">
        <v>4452</v>
      </c>
      <c r="G18" s="50">
        <v>5450</v>
      </c>
      <c r="H18" s="50">
        <v>17100</v>
      </c>
      <c r="I18" s="50">
        <v>18894</v>
      </c>
      <c r="J18" s="50">
        <v>7524</v>
      </c>
      <c r="K18" s="50">
        <v>7644</v>
      </c>
      <c r="L18" s="50">
        <v>384</v>
      </c>
      <c r="M18" s="50">
        <v>60</v>
      </c>
      <c r="N18" s="50">
        <f t="shared" si="0"/>
        <v>61758</v>
      </c>
    </row>
    <row r="19" spans="1:14">
      <c r="A19" s="49">
        <v>1970</v>
      </c>
      <c r="B19" s="50">
        <v>60</v>
      </c>
      <c r="C19" s="50">
        <v>50</v>
      </c>
      <c r="D19" s="50">
        <v>60</v>
      </c>
      <c r="E19" s="50">
        <v>1724</v>
      </c>
      <c r="F19" s="50">
        <v>62</v>
      </c>
      <c r="G19" s="50">
        <v>2822</v>
      </c>
      <c r="H19" s="50">
        <v>32966</v>
      </c>
      <c r="I19" s="50">
        <v>26616</v>
      </c>
      <c r="J19" s="50">
        <v>488</v>
      </c>
      <c r="K19" s="50">
        <v>62</v>
      </c>
      <c r="L19" s="50">
        <v>60</v>
      </c>
      <c r="M19" s="50">
        <v>60</v>
      </c>
      <c r="N19" s="50">
        <f t="shared" si="0"/>
        <v>65030</v>
      </c>
    </row>
    <row r="20" spans="1:14">
      <c r="A20" s="49">
        <v>1971</v>
      </c>
      <c r="B20" s="50">
        <v>60</v>
      </c>
      <c r="C20" s="50">
        <v>48</v>
      </c>
      <c r="D20" s="50">
        <v>60</v>
      </c>
      <c r="E20" s="50">
        <v>460</v>
      </c>
      <c r="F20" s="50">
        <v>62</v>
      </c>
      <c r="G20" s="50">
        <v>7746</v>
      </c>
      <c r="H20" s="50">
        <v>20058</v>
      </c>
      <c r="I20" s="50">
        <v>16770</v>
      </c>
      <c r="J20" s="50">
        <v>2738</v>
      </c>
      <c r="K20" s="50">
        <v>28</v>
      </c>
      <c r="L20" s="50">
        <v>0</v>
      </c>
      <c r="M20" s="50">
        <v>0</v>
      </c>
      <c r="N20" s="50">
        <f t="shared" si="0"/>
        <v>48030</v>
      </c>
    </row>
    <row r="21" spans="1:14">
      <c r="A21" s="49">
        <v>1972</v>
      </c>
      <c r="B21" s="50">
        <v>0</v>
      </c>
      <c r="C21" s="50">
        <v>58</v>
      </c>
      <c r="D21" s="50">
        <v>260</v>
      </c>
      <c r="E21" s="50">
        <v>94</v>
      </c>
      <c r="F21" s="50">
        <v>454</v>
      </c>
      <c r="G21" s="50">
        <v>2622</v>
      </c>
      <c r="H21" s="50">
        <v>16840</v>
      </c>
      <c r="I21" s="50">
        <v>10970</v>
      </c>
      <c r="J21" s="50">
        <v>110</v>
      </c>
      <c r="K21" s="50">
        <v>62</v>
      </c>
      <c r="L21" s="50">
        <v>60</v>
      </c>
      <c r="M21" s="50">
        <v>60</v>
      </c>
      <c r="N21" s="50">
        <f t="shared" si="0"/>
        <v>31590</v>
      </c>
    </row>
    <row r="22" spans="1:14">
      <c r="A22" s="49">
        <v>1973</v>
      </c>
      <c r="B22" s="50">
        <v>60</v>
      </c>
      <c r="C22" s="50">
        <v>4050</v>
      </c>
      <c r="D22" s="50">
        <v>4990</v>
      </c>
      <c r="E22" s="50">
        <v>13680</v>
      </c>
      <c r="F22" s="50">
        <v>8320</v>
      </c>
      <c r="G22" s="50">
        <v>7088</v>
      </c>
      <c r="H22" s="50">
        <v>12520</v>
      </c>
      <c r="I22" s="50">
        <v>10352</v>
      </c>
      <c r="J22" s="50">
        <v>24742</v>
      </c>
      <c r="K22" s="50">
        <v>61980</v>
      </c>
      <c r="L22" s="50">
        <v>27970</v>
      </c>
      <c r="M22" s="50">
        <v>6600</v>
      </c>
      <c r="N22" s="50">
        <f t="shared" si="0"/>
        <v>182352</v>
      </c>
    </row>
    <row r="23" spans="1:14">
      <c r="A23" s="49">
        <v>1974</v>
      </c>
      <c r="B23" s="50">
        <v>4910</v>
      </c>
      <c r="C23" s="50">
        <v>10950</v>
      </c>
      <c r="D23" s="50">
        <v>3620</v>
      </c>
      <c r="E23" s="50">
        <v>3324</v>
      </c>
      <c r="F23" s="50">
        <v>3164</v>
      </c>
      <c r="G23" s="50">
        <v>5970</v>
      </c>
      <c r="H23" s="50">
        <v>32930</v>
      </c>
      <c r="I23" s="50">
        <v>8280</v>
      </c>
      <c r="J23" s="50">
        <v>980</v>
      </c>
      <c r="K23" s="50">
        <v>62</v>
      </c>
      <c r="L23" s="50">
        <v>60</v>
      </c>
      <c r="M23" s="50">
        <v>62</v>
      </c>
      <c r="N23" s="50">
        <f t="shared" si="0"/>
        <v>74312</v>
      </c>
    </row>
    <row r="24" spans="1:14">
      <c r="A24" s="49">
        <v>1975</v>
      </c>
      <c r="B24" s="50">
        <v>60</v>
      </c>
      <c r="C24" s="50">
        <v>56</v>
      </c>
      <c r="D24" s="50">
        <v>60</v>
      </c>
      <c r="E24" s="50">
        <v>374</v>
      </c>
      <c r="F24" s="50">
        <v>2054</v>
      </c>
      <c r="G24" s="50">
        <v>10526</v>
      </c>
      <c r="H24" s="50">
        <v>33728</v>
      </c>
      <c r="I24" s="50">
        <v>17557</v>
      </c>
      <c r="J24" s="50">
        <v>1080</v>
      </c>
      <c r="K24" s="50">
        <v>62</v>
      </c>
      <c r="L24" s="50">
        <v>60</v>
      </c>
      <c r="M24" s="50">
        <v>62</v>
      </c>
      <c r="N24" s="50">
        <f t="shared" si="0"/>
        <v>65679</v>
      </c>
    </row>
    <row r="25" spans="1:14">
      <c r="A25" s="49">
        <v>1976</v>
      </c>
      <c r="B25" s="50">
        <v>62</v>
      </c>
      <c r="C25" s="50">
        <v>58</v>
      </c>
      <c r="D25" s="50">
        <v>62</v>
      </c>
      <c r="E25" s="50">
        <v>60</v>
      </c>
      <c r="F25" s="50">
        <v>1220</v>
      </c>
      <c r="G25" s="50">
        <v>7520</v>
      </c>
      <c r="H25" s="50">
        <v>30576</v>
      </c>
      <c r="I25" s="50">
        <v>22298</v>
      </c>
      <c r="J25" s="50">
        <v>3186</v>
      </c>
      <c r="K25" s="50">
        <v>62</v>
      </c>
      <c r="L25" s="50">
        <v>60</v>
      </c>
      <c r="M25" s="50">
        <v>62</v>
      </c>
      <c r="N25" s="50">
        <f t="shared" si="0"/>
        <v>65226</v>
      </c>
    </row>
    <row r="26" spans="1:14">
      <c r="A26" s="49">
        <v>1977</v>
      </c>
      <c r="B26" s="50">
        <v>62</v>
      </c>
      <c r="C26" s="50">
        <v>56</v>
      </c>
      <c r="D26" s="50">
        <v>62</v>
      </c>
      <c r="E26" s="50">
        <v>56</v>
      </c>
      <c r="F26" s="50">
        <v>1157</v>
      </c>
      <c r="G26" s="50">
        <v>3938</v>
      </c>
      <c r="H26" s="50">
        <v>29521</v>
      </c>
      <c r="I26" s="50">
        <v>5262</v>
      </c>
      <c r="J26" s="50">
        <v>60</v>
      </c>
      <c r="K26" s="50">
        <v>58</v>
      </c>
      <c r="L26" s="50">
        <v>60</v>
      </c>
      <c r="M26" s="50">
        <v>62</v>
      </c>
      <c r="N26" s="50">
        <f t="shared" si="0"/>
        <v>40354</v>
      </c>
    </row>
    <row r="27" spans="1:14">
      <c r="A27" s="49">
        <v>1978</v>
      </c>
      <c r="B27" s="50">
        <v>0</v>
      </c>
      <c r="C27" s="50">
        <v>12</v>
      </c>
      <c r="D27" s="50">
        <v>7476</v>
      </c>
      <c r="E27" s="50">
        <v>3609</v>
      </c>
      <c r="F27" s="50">
        <v>2004</v>
      </c>
      <c r="G27" s="50">
        <v>3777</v>
      </c>
      <c r="H27" s="50">
        <v>19966</v>
      </c>
      <c r="I27" s="50">
        <v>16441</v>
      </c>
      <c r="J27" s="50">
        <v>3996</v>
      </c>
      <c r="K27" s="50">
        <v>1072</v>
      </c>
      <c r="L27" s="50">
        <v>396</v>
      </c>
      <c r="M27" s="50">
        <v>1102</v>
      </c>
      <c r="N27" s="50">
        <f t="shared" si="0"/>
        <v>59851</v>
      </c>
    </row>
    <row r="28" spans="1:14">
      <c r="A28" s="49">
        <v>1979</v>
      </c>
      <c r="B28" s="50">
        <v>68</v>
      </c>
      <c r="C28" s="50">
        <v>21</v>
      </c>
      <c r="D28" s="50">
        <v>9422</v>
      </c>
      <c r="E28" s="50">
        <v>11559</v>
      </c>
      <c r="F28" s="50">
        <v>580</v>
      </c>
      <c r="G28" s="50">
        <v>1481</v>
      </c>
      <c r="H28" s="50">
        <v>9709</v>
      </c>
      <c r="I28" s="50">
        <v>22270</v>
      </c>
      <c r="J28" s="50">
        <v>2386</v>
      </c>
      <c r="K28" s="50">
        <v>15</v>
      </c>
      <c r="L28" s="50">
        <v>16</v>
      </c>
      <c r="M28" s="50">
        <v>1315</v>
      </c>
      <c r="N28" s="50">
        <f t="shared" si="0"/>
        <v>58842</v>
      </c>
    </row>
    <row r="29" spans="1:14">
      <c r="A29" s="49">
        <v>1980</v>
      </c>
      <c r="B29" s="50">
        <v>1276</v>
      </c>
      <c r="C29" s="50">
        <v>12</v>
      </c>
      <c r="D29" s="50">
        <v>21</v>
      </c>
      <c r="E29" s="50">
        <v>6974</v>
      </c>
      <c r="F29" s="50">
        <v>1191</v>
      </c>
      <c r="G29" s="50">
        <v>3504</v>
      </c>
      <c r="H29" s="50">
        <v>34101</v>
      </c>
      <c r="I29" s="50">
        <v>13546</v>
      </c>
      <c r="J29" s="50">
        <v>1016</v>
      </c>
      <c r="K29" s="50">
        <v>7</v>
      </c>
      <c r="L29" s="50">
        <v>6</v>
      </c>
      <c r="M29" s="50">
        <v>9</v>
      </c>
      <c r="N29" s="50">
        <f t="shared" si="0"/>
        <v>61663</v>
      </c>
    </row>
    <row r="30" spans="1:14">
      <c r="A30" s="49">
        <v>1981</v>
      </c>
      <c r="B30" s="50">
        <v>7</v>
      </c>
      <c r="C30" s="50">
        <v>7</v>
      </c>
      <c r="D30" s="50">
        <v>9</v>
      </c>
      <c r="E30" s="50">
        <v>7</v>
      </c>
      <c r="F30" s="50">
        <v>2766</v>
      </c>
      <c r="G30" s="50">
        <v>11085</v>
      </c>
      <c r="H30" s="50">
        <v>15179</v>
      </c>
      <c r="I30" s="50">
        <v>5801</v>
      </c>
      <c r="J30" s="50">
        <v>1225</v>
      </c>
      <c r="K30" s="50">
        <v>30</v>
      </c>
      <c r="L30" s="50">
        <v>23</v>
      </c>
      <c r="M30" s="50">
        <v>1947</v>
      </c>
      <c r="N30" s="50">
        <f t="shared" si="0"/>
        <v>38086</v>
      </c>
    </row>
    <row r="31" spans="1:14">
      <c r="A31" s="49">
        <v>1982</v>
      </c>
      <c r="B31" s="50">
        <v>14</v>
      </c>
      <c r="C31" s="50">
        <v>11</v>
      </c>
      <c r="D31" s="50">
        <v>14</v>
      </c>
      <c r="E31" s="50">
        <v>12</v>
      </c>
      <c r="F31" s="50">
        <v>3446</v>
      </c>
      <c r="G31" s="50">
        <v>6163</v>
      </c>
      <c r="H31" s="50">
        <v>16476</v>
      </c>
      <c r="I31" s="50">
        <v>22683</v>
      </c>
      <c r="J31" s="50">
        <v>1220</v>
      </c>
      <c r="K31" s="50">
        <v>1034</v>
      </c>
      <c r="L31" s="50">
        <v>5</v>
      </c>
      <c r="M31" s="50">
        <v>10</v>
      </c>
      <c r="N31" s="50">
        <f t="shared" si="0"/>
        <v>51088</v>
      </c>
    </row>
    <row r="32" spans="1:14">
      <c r="A32" s="49">
        <v>1983</v>
      </c>
      <c r="B32" s="50">
        <v>4</v>
      </c>
      <c r="C32" s="50">
        <v>3</v>
      </c>
      <c r="D32" s="50">
        <v>6</v>
      </c>
      <c r="E32" s="50">
        <v>4</v>
      </c>
      <c r="F32" s="50">
        <v>10</v>
      </c>
      <c r="G32" s="50">
        <v>7382</v>
      </c>
      <c r="H32" s="50">
        <v>29112</v>
      </c>
      <c r="I32" s="50">
        <v>19143</v>
      </c>
      <c r="J32" s="50">
        <v>3082</v>
      </c>
      <c r="K32" s="50">
        <v>8</v>
      </c>
      <c r="L32" s="50">
        <v>8</v>
      </c>
      <c r="M32" s="50">
        <v>5</v>
      </c>
      <c r="N32" s="50">
        <f t="shared" si="0"/>
        <v>58767</v>
      </c>
    </row>
    <row r="33" spans="1:14">
      <c r="A33" s="49">
        <v>1984</v>
      </c>
      <c r="B33" s="50">
        <v>8</v>
      </c>
      <c r="C33" s="50">
        <v>8</v>
      </c>
      <c r="D33" s="50">
        <v>2063</v>
      </c>
      <c r="E33" s="50">
        <v>6307</v>
      </c>
      <c r="F33" s="50">
        <v>7488</v>
      </c>
      <c r="G33" s="50">
        <v>11015</v>
      </c>
      <c r="H33" s="50">
        <v>28615</v>
      </c>
      <c r="I33" s="50">
        <v>18635</v>
      </c>
      <c r="J33" s="50">
        <v>3070</v>
      </c>
      <c r="K33" s="50">
        <v>11</v>
      </c>
      <c r="L33" s="50">
        <v>9</v>
      </c>
      <c r="M33" s="50">
        <v>9</v>
      </c>
      <c r="N33" s="50">
        <f t="shared" si="0"/>
        <v>77238</v>
      </c>
    </row>
    <row r="34" spans="1:14">
      <c r="A34" s="49">
        <v>1985</v>
      </c>
      <c r="B34" s="50">
        <v>7</v>
      </c>
      <c r="C34" s="50">
        <v>8</v>
      </c>
      <c r="D34" s="50">
        <v>9</v>
      </c>
      <c r="E34" s="50">
        <v>8</v>
      </c>
      <c r="F34" s="50">
        <v>15312</v>
      </c>
      <c r="G34" s="50">
        <v>8935</v>
      </c>
      <c r="H34" s="50">
        <v>23972</v>
      </c>
      <c r="I34" s="50">
        <v>14192</v>
      </c>
      <c r="J34" s="50">
        <v>8609</v>
      </c>
      <c r="K34" s="50">
        <v>368</v>
      </c>
      <c r="L34" s="50">
        <v>23</v>
      </c>
      <c r="M34" s="50">
        <v>11</v>
      </c>
      <c r="N34" s="50">
        <f t="shared" si="0"/>
        <v>71454</v>
      </c>
    </row>
    <row r="35" spans="1:14">
      <c r="A35" s="49">
        <v>1986</v>
      </c>
      <c r="B35" s="50">
        <v>3539</v>
      </c>
      <c r="C35" s="50">
        <v>20</v>
      </c>
      <c r="D35" s="50">
        <v>2930</v>
      </c>
      <c r="E35" s="50">
        <v>39</v>
      </c>
      <c r="F35" s="50">
        <v>6523</v>
      </c>
      <c r="G35" s="50">
        <v>13261</v>
      </c>
      <c r="H35" s="50">
        <v>21398</v>
      </c>
      <c r="I35" s="50">
        <v>7620</v>
      </c>
      <c r="J35" s="50">
        <v>278</v>
      </c>
      <c r="K35" s="50">
        <v>17837</v>
      </c>
      <c r="L35" s="50">
        <v>2001</v>
      </c>
      <c r="M35" s="50">
        <v>0</v>
      </c>
      <c r="N35" s="50">
        <f t="shared" si="0"/>
        <v>75446</v>
      </c>
    </row>
    <row r="36" spans="1:14">
      <c r="A36" s="49">
        <v>1987</v>
      </c>
      <c r="B36" s="50">
        <v>6214</v>
      </c>
      <c r="C36" s="50">
        <v>0</v>
      </c>
      <c r="D36" s="50">
        <v>3223</v>
      </c>
      <c r="E36" s="50">
        <v>49997</v>
      </c>
      <c r="F36" s="50">
        <v>21554</v>
      </c>
      <c r="G36" s="50">
        <v>7542</v>
      </c>
      <c r="H36" s="50">
        <v>23497</v>
      </c>
      <c r="I36" s="50">
        <v>11137</v>
      </c>
      <c r="J36" s="50">
        <v>936</v>
      </c>
      <c r="K36" s="50">
        <v>0</v>
      </c>
      <c r="L36" s="50">
        <v>0</v>
      </c>
      <c r="M36" s="50">
        <v>0</v>
      </c>
      <c r="N36" s="50">
        <f t="shared" si="0"/>
        <v>124100</v>
      </c>
    </row>
    <row r="37" spans="1:14">
      <c r="A37" s="49">
        <v>1988</v>
      </c>
      <c r="B37" s="50">
        <v>0</v>
      </c>
      <c r="C37" s="50">
        <v>6651</v>
      </c>
      <c r="D37" s="50">
        <v>1178</v>
      </c>
      <c r="E37" s="50">
        <v>0</v>
      </c>
      <c r="F37" s="50">
        <v>440</v>
      </c>
      <c r="G37" s="50">
        <v>18385</v>
      </c>
      <c r="H37" s="50">
        <v>18280</v>
      </c>
      <c r="I37" s="50">
        <v>17716</v>
      </c>
      <c r="J37" s="50">
        <v>2575</v>
      </c>
      <c r="K37" s="50">
        <v>12</v>
      </c>
      <c r="L37" s="50">
        <v>12</v>
      </c>
      <c r="M37" s="50">
        <v>6</v>
      </c>
      <c r="N37" s="50">
        <f t="shared" si="0"/>
        <v>65255</v>
      </c>
    </row>
    <row r="38" spans="1:14">
      <c r="A38" s="49">
        <v>1989</v>
      </c>
      <c r="B38" s="50">
        <v>6</v>
      </c>
      <c r="C38" s="50">
        <v>11</v>
      </c>
      <c r="D38" s="50">
        <v>12</v>
      </c>
      <c r="E38" s="50">
        <v>18</v>
      </c>
      <c r="F38" s="50">
        <v>25</v>
      </c>
      <c r="G38" s="50">
        <v>5092</v>
      </c>
      <c r="H38" s="50">
        <v>23217</v>
      </c>
      <c r="I38" s="50">
        <v>14593</v>
      </c>
      <c r="J38" s="50">
        <v>173</v>
      </c>
      <c r="K38" s="50">
        <v>12</v>
      </c>
      <c r="L38" s="50">
        <v>12</v>
      </c>
      <c r="M38" s="50">
        <v>6</v>
      </c>
      <c r="N38" s="50">
        <f t="shared" ref="N38:N66" si="1">SUM(B38:M38)</f>
        <v>43177</v>
      </c>
    </row>
    <row r="39" spans="1:14">
      <c r="A39" s="49">
        <v>1990</v>
      </c>
      <c r="B39" s="50">
        <v>6</v>
      </c>
      <c r="C39" s="50">
        <v>11</v>
      </c>
      <c r="D39" s="50">
        <v>12</v>
      </c>
      <c r="E39" s="50">
        <v>18</v>
      </c>
      <c r="F39" s="50">
        <v>675</v>
      </c>
      <c r="G39" s="50">
        <v>4276</v>
      </c>
      <c r="H39" s="50">
        <v>24243</v>
      </c>
      <c r="I39" s="50">
        <v>18864</v>
      </c>
      <c r="J39" s="50">
        <v>5330</v>
      </c>
      <c r="K39" s="50">
        <v>12</v>
      </c>
      <c r="L39" s="50">
        <v>12</v>
      </c>
      <c r="M39" s="50">
        <v>12</v>
      </c>
      <c r="N39" s="50">
        <f t="shared" si="1"/>
        <v>53471</v>
      </c>
    </row>
    <row r="40" spans="1:14">
      <c r="A40" s="49">
        <v>1991</v>
      </c>
      <c r="B40" s="50">
        <v>6</v>
      </c>
      <c r="C40" s="50">
        <v>11</v>
      </c>
      <c r="D40" s="50">
        <v>12</v>
      </c>
      <c r="E40" s="50">
        <v>18</v>
      </c>
      <c r="F40" s="50">
        <v>911</v>
      </c>
      <c r="G40" s="50">
        <v>9695</v>
      </c>
      <c r="H40" s="50">
        <v>22128</v>
      </c>
      <c r="I40" s="50">
        <v>10067</v>
      </c>
      <c r="J40" s="50">
        <v>18</v>
      </c>
      <c r="K40" s="50">
        <v>12</v>
      </c>
      <c r="L40" s="50">
        <v>12</v>
      </c>
      <c r="M40" s="50">
        <v>6</v>
      </c>
      <c r="N40" s="50">
        <f t="shared" si="1"/>
        <v>42896</v>
      </c>
    </row>
    <row r="41" spans="1:14">
      <c r="A41" s="49">
        <v>1992</v>
      </c>
      <c r="B41" s="50">
        <v>6</v>
      </c>
      <c r="C41" s="50">
        <v>12</v>
      </c>
      <c r="D41" s="50">
        <v>12</v>
      </c>
      <c r="E41" s="50">
        <v>18</v>
      </c>
      <c r="F41" s="50">
        <v>25</v>
      </c>
      <c r="G41" s="50">
        <f>24+3890</f>
        <v>3914</v>
      </c>
      <c r="H41" s="50">
        <f>5171+5726</f>
        <v>10897</v>
      </c>
      <c r="I41" s="50">
        <f>10097+3378</f>
        <v>13475</v>
      </c>
      <c r="J41" s="50">
        <f>6277+67</f>
        <v>6344</v>
      </c>
      <c r="K41" s="50">
        <v>12</v>
      </c>
      <c r="L41" s="50">
        <v>12</v>
      </c>
      <c r="M41" s="50">
        <v>6</v>
      </c>
      <c r="N41" s="50">
        <f t="shared" si="1"/>
        <v>34733</v>
      </c>
    </row>
    <row r="42" spans="1:14">
      <c r="A42" s="49">
        <v>1993</v>
      </c>
      <c r="B42" s="50">
        <v>6</v>
      </c>
      <c r="C42" s="50">
        <v>6661</v>
      </c>
      <c r="D42" s="50">
        <v>21833</v>
      </c>
      <c r="E42" s="50">
        <v>3477</v>
      </c>
      <c r="F42" s="50">
        <f>2245+597</f>
        <v>2842</v>
      </c>
      <c r="G42" s="50">
        <f>2463+2805</f>
        <v>5268</v>
      </c>
      <c r="H42" s="50">
        <f>46102+6262</f>
        <v>52364</v>
      </c>
      <c r="I42" s="50">
        <f>41844+7870</f>
        <v>49714</v>
      </c>
      <c r="J42" s="50">
        <f>16816+446</f>
        <v>17262</v>
      </c>
      <c r="K42" s="50">
        <v>7031</v>
      </c>
      <c r="L42" s="50">
        <v>2383</v>
      </c>
      <c r="M42" s="50">
        <v>6149</v>
      </c>
      <c r="N42" s="50">
        <f t="shared" si="1"/>
        <v>174990</v>
      </c>
    </row>
    <row r="43" spans="1:14">
      <c r="A43" s="49">
        <v>1994</v>
      </c>
      <c r="B43" s="50">
        <v>2940</v>
      </c>
      <c r="C43" s="50">
        <v>2777</v>
      </c>
      <c r="D43" s="50">
        <v>3074</v>
      </c>
      <c r="E43" s="50">
        <v>1318</v>
      </c>
      <c r="F43" s="50">
        <f>4282+1191</f>
        <v>5473</v>
      </c>
      <c r="G43" s="50">
        <f>24+7543</f>
        <v>7567</v>
      </c>
      <c r="H43" s="50">
        <f>24+11580</f>
        <v>11604</v>
      </c>
      <c r="I43" s="50">
        <f>25+19650</f>
        <v>19675</v>
      </c>
      <c r="J43" s="50">
        <f>18+349</f>
        <v>367</v>
      </c>
      <c r="K43" s="50">
        <v>12</v>
      </c>
      <c r="L43" s="50">
        <v>12</v>
      </c>
      <c r="M43" s="50">
        <v>6</v>
      </c>
      <c r="N43" s="50">
        <f t="shared" si="1"/>
        <v>54825</v>
      </c>
    </row>
    <row r="44" spans="1:14">
      <c r="A44" s="49">
        <v>1995</v>
      </c>
      <c r="B44" s="50">
        <v>6</v>
      </c>
      <c r="C44" s="50">
        <v>11</v>
      </c>
      <c r="D44" s="50">
        <v>12</v>
      </c>
      <c r="E44" s="50">
        <v>18</v>
      </c>
      <c r="F44" s="50">
        <v>630</v>
      </c>
      <c r="G44" s="50">
        <v>8363</v>
      </c>
      <c r="H44" s="50">
        <v>18546</v>
      </c>
      <c r="I44" s="50">
        <v>20173</v>
      </c>
      <c r="J44" s="50">
        <v>5966</v>
      </c>
      <c r="K44" s="50">
        <v>12</v>
      </c>
      <c r="L44" s="50">
        <v>12</v>
      </c>
      <c r="M44" s="50">
        <v>6</v>
      </c>
      <c r="N44" s="50">
        <f t="shared" si="1"/>
        <v>53755</v>
      </c>
    </row>
    <row r="45" spans="1:14">
      <c r="A45" s="49">
        <v>1996</v>
      </c>
      <c r="B45" s="50">
        <v>6</v>
      </c>
      <c r="C45" s="50">
        <v>12</v>
      </c>
      <c r="D45" s="50">
        <v>12</v>
      </c>
      <c r="E45" s="50">
        <v>18</v>
      </c>
      <c r="F45" s="50">
        <v>425</v>
      </c>
      <c r="G45" s="50">
        <v>12742</v>
      </c>
      <c r="H45" s="50">
        <v>17850</v>
      </c>
      <c r="I45" s="50">
        <v>15811</v>
      </c>
      <c r="J45" s="50">
        <v>1740</v>
      </c>
      <c r="K45" s="50">
        <v>12</v>
      </c>
      <c r="L45" s="50">
        <v>11281</v>
      </c>
      <c r="M45" s="50">
        <v>4640</v>
      </c>
      <c r="N45" s="50">
        <f t="shared" si="1"/>
        <v>64549</v>
      </c>
    </row>
    <row r="46" spans="1:14">
      <c r="A46" s="49">
        <v>1997</v>
      </c>
      <c r="B46" s="50">
        <v>6</v>
      </c>
      <c r="C46" s="50">
        <v>11</v>
      </c>
      <c r="D46" s="50">
        <v>12</v>
      </c>
      <c r="E46" s="50">
        <v>2690</v>
      </c>
      <c r="F46" s="50">
        <v>2106</v>
      </c>
      <c r="G46" s="50">
        <v>8967</v>
      </c>
      <c r="H46" s="50">
        <v>25626</v>
      </c>
      <c r="I46" s="50">
        <v>15172</v>
      </c>
      <c r="J46" s="50">
        <v>2179</v>
      </c>
      <c r="K46" s="50">
        <v>13</v>
      </c>
      <c r="L46" s="50">
        <v>12</v>
      </c>
      <c r="M46" s="50">
        <v>6</v>
      </c>
      <c r="N46" s="50">
        <f t="shared" si="1"/>
        <v>56800</v>
      </c>
    </row>
    <row r="47" spans="1:14">
      <c r="A47" s="49">
        <v>1998</v>
      </c>
      <c r="B47" s="50">
        <v>6</v>
      </c>
      <c r="C47" s="50">
        <v>6</v>
      </c>
      <c r="D47" s="50">
        <v>1162</v>
      </c>
      <c r="E47" s="50">
        <v>18389</v>
      </c>
      <c r="F47" s="50">
        <v>2909</v>
      </c>
      <c r="G47" s="50">
        <v>12101</v>
      </c>
      <c r="H47" s="50">
        <v>20310</v>
      </c>
      <c r="I47" s="50">
        <v>15038</v>
      </c>
      <c r="J47" s="50">
        <v>2600</v>
      </c>
      <c r="K47" s="50">
        <v>12</v>
      </c>
      <c r="L47" s="50">
        <v>12</v>
      </c>
      <c r="M47" s="50">
        <v>12</v>
      </c>
      <c r="N47" s="50">
        <f t="shared" si="1"/>
        <v>72557</v>
      </c>
    </row>
    <row r="48" spans="1:14">
      <c r="A48" s="49">
        <v>1999</v>
      </c>
      <c r="B48" s="51">
        <v>12</v>
      </c>
      <c r="C48" s="51">
        <v>11</v>
      </c>
      <c r="D48" s="51">
        <v>12</v>
      </c>
      <c r="E48" s="51">
        <v>12</v>
      </c>
      <c r="F48" s="51">
        <v>373</v>
      </c>
      <c r="G48" s="51">
        <v>5122</v>
      </c>
      <c r="H48" s="51">
        <v>27407</v>
      </c>
      <c r="I48" s="51">
        <v>14541</v>
      </c>
      <c r="J48" s="51">
        <v>3739</v>
      </c>
      <c r="K48" s="51">
        <v>12</v>
      </c>
      <c r="L48" s="51">
        <v>12</v>
      </c>
      <c r="M48" s="51">
        <v>6</v>
      </c>
      <c r="N48" s="50">
        <f t="shared" si="1"/>
        <v>51259</v>
      </c>
    </row>
    <row r="49" spans="1:14">
      <c r="A49" s="49">
        <v>2000</v>
      </c>
      <c r="B49" s="51">
        <v>6</v>
      </c>
      <c r="C49" s="51">
        <v>6</v>
      </c>
      <c r="D49" s="51">
        <v>12</v>
      </c>
      <c r="E49" s="51">
        <v>12</v>
      </c>
      <c r="F49" s="51">
        <v>2279</v>
      </c>
      <c r="G49" s="51">
        <v>15265</v>
      </c>
      <c r="H49" s="51">
        <v>25159</v>
      </c>
      <c r="I49" s="51">
        <v>21594</v>
      </c>
      <c r="J49" s="51">
        <v>692</v>
      </c>
      <c r="K49" s="51">
        <v>12</v>
      </c>
      <c r="L49" s="51">
        <v>12</v>
      </c>
      <c r="M49" s="51">
        <v>6</v>
      </c>
      <c r="N49" s="50">
        <f t="shared" si="1"/>
        <v>65055</v>
      </c>
    </row>
    <row r="50" spans="1:14">
      <c r="A50" s="49">
        <v>2001</v>
      </c>
      <c r="B50" s="51">
        <v>6</v>
      </c>
      <c r="C50" s="51">
        <v>11</v>
      </c>
      <c r="D50" s="51">
        <v>12</v>
      </c>
      <c r="E50" s="51">
        <v>18</v>
      </c>
      <c r="F50" s="51">
        <v>4519</v>
      </c>
      <c r="G50" s="51">
        <v>9988</v>
      </c>
      <c r="H50" s="51">
        <v>16727</v>
      </c>
      <c r="I50" s="51">
        <v>21030</v>
      </c>
      <c r="J50" s="51">
        <v>4105</v>
      </c>
      <c r="K50" s="51">
        <v>12</v>
      </c>
      <c r="L50" s="51">
        <v>12</v>
      </c>
      <c r="M50" s="51">
        <v>12</v>
      </c>
      <c r="N50" s="50">
        <f t="shared" si="1"/>
        <v>56452</v>
      </c>
    </row>
    <row r="51" spans="1:14">
      <c r="A51" s="49">
        <v>2002</v>
      </c>
      <c r="B51" s="52">
        <v>6</v>
      </c>
      <c r="C51" s="52">
        <v>6</v>
      </c>
      <c r="D51" s="52">
        <v>12</v>
      </c>
      <c r="E51" s="52">
        <v>17</v>
      </c>
      <c r="F51" s="52">
        <v>25</v>
      </c>
      <c r="G51" s="53">
        <v>8366</v>
      </c>
      <c r="H51" s="53">
        <v>27585</v>
      </c>
      <c r="I51" s="53">
        <v>15400</v>
      </c>
      <c r="J51" s="52">
        <v>24</v>
      </c>
      <c r="K51" s="52">
        <v>13</v>
      </c>
      <c r="L51" s="52">
        <v>12</v>
      </c>
      <c r="M51" s="52">
        <v>12</v>
      </c>
      <c r="N51" s="50">
        <f t="shared" si="1"/>
        <v>51478</v>
      </c>
    </row>
    <row r="52" spans="1:14">
      <c r="A52" s="49">
        <v>2003</v>
      </c>
      <c r="B52" s="51">
        <v>12</v>
      </c>
      <c r="C52" s="51">
        <v>11</v>
      </c>
      <c r="D52" s="51">
        <v>12</v>
      </c>
      <c r="E52" s="51">
        <v>17</v>
      </c>
      <c r="F52" s="51">
        <f>19+569</f>
        <v>588</v>
      </c>
      <c r="G52" s="51">
        <f>18+4145</f>
        <v>4163</v>
      </c>
      <c r="H52" s="51">
        <f>2034+18853</f>
        <v>20887</v>
      </c>
      <c r="I52" s="51">
        <f>25+13305</f>
        <v>13330</v>
      </c>
      <c r="J52" s="51">
        <v>19</v>
      </c>
      <c r="K52" s="51">
        <v>16</v>
      </c>
      <c r="L52" s="51">
        <v>12</v>
      </c>
      <c r="M52" s="51">
        <v>12</v>
      </c>
      <c r="N52" s="50">
        <f t="shared" si="1"/>
        <v>39079</v>
      </c>
    </row>
    <row r="53" spans="1:14">
      <c r="A53" s="49">
        <v>2004</v>
      </c>
      <c r="B53" s="54">
        <v>12</v>
      </c>
      <c r="C53" s="51">
        <v>12</v>
      </c>
      <c r="D53" s="51">
        <v>12</v>
      </c>
      <c r="E53" s="51">
        <v>18</v>
      </c>
      <c r="F53" s="51">
        <f>18+996</f>
        <v>1014</v>
      </c>
      <c r="G53" s="51">
        <f>24+1325</f>
        <v>1349</v>
      </c>
      <c r="H53" s="51">
        <f>4340+9390</f>
        <v>13730</v>
      </c>
      <c r="I53" s="51">
        <f>24+19018</f>
        <v>19042</v>
      </c>
      <c r="J53" s="51">
        <v>18</v>
      </c>
      <c r="K53" s="51">
        <v>12</v>
      </c>
      <c r="L53" s="51">
        <v>12</v>
      </c>
      <c r="M53" s="51">
        <v>12</v>
      </c>
      <c r="N53" s="50">
        <f t="shared" si="1"/>
        <v>35243</v>
      </c>
    </row>
    <row r="54" spans="1:14">
      <c r="A54" s="55">
        <v>2005</v>
      </c>
      <c r="B54" s="54">
        <v>12</v>
      </c>
      <c r="C54" s="51">
        <v>11</v>
      </c>
      <c r="D54" s="51">
        <v>12</v>
      </c>
      <c r="E54" s="51">
        <v>18</v>
      </c>
      <c r="F54" s="51">
        <v>25</v>
      </c>
      <c r="G54" s="51">
        <f>24+3663</f>
        <v>3687</v>
      </c>
      <c r="H54" s="51">
        <f>24+14571</f>
        <v>14595</v>
      </c>
      <c r="I54" s="51">
        <f>25+7034</f>
        <v>7059</v>
      </c>
      <c r="J54" s="50">
        <v>18</v>
      </c>
      <c r="K54" s="50">
        <v>12</v>
      </c>
      <c r="L54" s="50">
        <v>12</v>
      </c>
      <c r="M54" s="50">
        <v>12</v>
      </c>
      <c r="N54" s="50">
        <f t="shared" si="1"/>
        <v>25473</v>
      </c>
    </row>
    <row r="55" spans="1:14">
      <c r="A55" s="55">
        <v>2006</v>
      </c>
      <c r="B55" s="50">
        <v>12</v>
      </c>
      <c r="C55" s="50">
        <v>11</v>
      </c>
      <c r="D55" s="50">
        <v>12</v>
      </c>
      <c r="E55" s="50">
        <v>12</v>
      </c>
      <c r="F55" s="50">
        <v>463</v>
      </c>
      <c r="G55" s="50">
        <v>4423</v>
      </c>
      <c r="H55" s="50">
        <v>13641</v>
      </c>
      <c r="I55" s="50">
        <v>9426</v>
      </c>
      <c r="J55" s="50">
        <v>18</v>
      </c>
      <c r="K55" s="50">
        <v>18</v>
      </c>
      <c r="L55" s="50">
        <v>18</v>
      </c>
      <c r="M55" s="50">
        <v>12</v>
      </c>
      <c r="N55" s="50">
        <f t="shared" si="1"/>
        <v>28066</v>
      </c>
    </row>
    <row r="56" spans="1:14">
      <c r="A56" s="55">
        <v>2007</v>
      </c>
      <c r="B56" s="50">
        <v>12</v>
      </c>
      <c r="C56" s="50">
        <v>11</v>
      </c>
      <c r="D56" s="50">
        <v>12</v>
      </c>
      <c r="E56" s="50">
        <v>12</v>
      </c>
      <c r="F56" s="50">
        <v>1836</v>
      </c>
      <c r="G56" s="50">
        <v>4924</v>
      </c>
      <c r="H56" s="50">
        <v>16318</v>
      </c>
      <c r="I56" s="50">
        <v>13489</v>
      </c>
      <c r="J56" s="50">
        <v>12</v>
      </c>
      <c r="K56" s="50">
        <v>12</v>
      </c>
      <c r="L56" s="50">
        <v>12</v>
      </c>
      <c r="M56" s="50">
        <v>12</v>
      </c>
      <c r="N56" s="50">
        <f t="shared" si="1"/>
        <v>36662</v>
      </c>
    </row>
    <row r="57" spans="1:14">
      <c r="A57" s="55">
        <v>2008</v>
      </c>
      <c r="B57" s="50">
        <v>12</v>
      </c>
      <c r="C57" s="50">
        <v>12</v>
      </c>
      <c r="D57" s="50">
        <v>12</v>
      </c>
      <c r="E57" s="50">
        <v>12</v>
      </c>
      <c r="F57" s="50">
        <v>1536</v>
      </c>
      <c r="G57" s="50">
        <v>22742</v>
      </c>
      <c r="H57" s="50">
        <v>14460</v>
      </c>
      <c r="I57" s="50">
        <v>18976</v>
      </c>
      <c r="J57" s="50">
        <v>8825</v>
      </c>
      <c r="K57" s="50">
        <v>893</v>
      </c>
      <c r="L57" s="50">
        <v>10909</v>
      </c>
      <c r="M57" s="50">
        <v>3995</v>
      </c>
      <c r="N57" s="50">
        <f t="shared" si="1"/>
        <v>82384</v>
      </c>
    </row>
    <row r="58" spans="1:14">
      <c r="A58" s="55">
        <v>2009</v>
      </c>
      <c r="B58" s="50">
        <v>0</v>
      </c>
      <c r="C58" s="50">
        <v>11</v>
      </c>
      <c r="D58" s="50">
        <v>2374</v>
      </c>
      <c r="E58" s="50">
        <v>1052</v>
      </c>
      <c r="F58" s="50">
        <v>601</v>
      </c>
      <c r="G58" s="50">
        <v>5338</v>
      </c>
      <c r="H58" s="50">
        <v>13806</v>
      </c>
      <c r="I58" s="50">
        <v>13877</v>
      </c>
      <c r="J58" s="50">
        <v>1704</v>
      </c>
      <c r="K58" s="50">
        <v>12</v>
      </c>
      <c r="L58" s="50">
        <v>12</v>
      </c>
      <c r="M58" s="50">
        <v>12</v>
      </c>
      <c r="N58" s="50">
        <f t="shared" si="1"/>
        <v>38799</v>
      </c>
    </row>
    <row r="59" spans="1:14">
      <c r="A59" s="55">
        <v>2010</v>
      </c>
      <c r="B59" s="50">
        <v>12</v>
      </c>
      <c r="C59" s="50">
        <v>11</v>
      </c>
      <c r="D59" s="50">
        <v>12</v>
      </c>
      <c r="E59" s="50">
        <v>12</v>
      </c>
      <c r="F59" s="50">
        <v>12</v>
      </c>
      <c r="G59" s="50">
        <v>1581</v>
      </c>
      <c r="H59" s="50">
        <v>31873</v>
      </c>
      <c r="I59" s="50">
        <v>16406</v>
      </c>
      <c r="J59" s="50">
        <v>5149</v>
      </c>
      <c r="K59" s="50">
        <v>12</v>
      </c>
      <c r="L59" s="50">
        <v>12</v>
      </c>
      <c r="M59" s="50">
        <v>12</v>
      </c>
      <c r="N59" s="50">
        <f t="shared" si="1"/>
        <v>55104</v>
      </c>
    </row>
    <row r="60" spans="1:14">
      <c r="A60" s="55">
        <v>2011</v>
      </c>
      <c r="B60" s="50">
        <v>12</v>
      </c>
      <c r="C60" s="50">
        <v>11</v>
      </c>
      <c r="D60" s="50">
        <v>12</v>
      </c>
      <c r="E60" s="50">
        <v>12</v>
      </c>
      <c r="F60" s="50">
        <v>16272</v>
      </c>
      <c r="G60" s="50">
        <v>22106</v>
      </c>
      <c r="H60" s="50">
        <v>16289</v>
      </c>
      <c r="I60" s="50">
        <v>9244</v>
      </c>
      <c r="J60" s="50">
        <v>4798</v>
      </c>
      <c r="K60" s="50">
        <v>12</v>
      </c>
      <c r="L60" s="50">
        <v>12</v>
      </c>
      <c r="M60" s="50">
        <v>12</v>
      </c>
      <c r="N60" s="50">
        <f t="shared" si="1"/>
        <v>68792</v>
      </c>
    </row>
    <row r="61" spans="1:14">
      <c r="A61" s="55">
        <v>2012</v>
      </c>
      <c r="B61" s="50">
        <v>12.297700000000006</v>
      </c>
      <c r="C61" s="50">
        <v>11.504300000000006</v>
      </c>
      <c r="D61" s="50">
        <v>12.297700000000006</v>
      </c>
      <c r="E61" s="50">
        <v>297.52500000000003</v>
      </c>
      <c r="F61" s="50">
        <v>3590.7498850000006</v>
      </c>
      <c r="G61" s="50">
        <v>12531.752999999993</v>
      </c>
      <c r="H61" s="50">
        <v>17258.830199999997</v>
      </c>
      <c r="I61" s="50">
        <v>16323.014899999993</v>
      </c>
      <c r="J61" s="50">
        <v>11.901000000000005</v>
      </c>
      <c r="K61" s="50">
        <v>12</v>
      </c>
      <c r="L61" s="50">
        <v>12</v>
      </c>
      <c r="M61" s="50">
        <v>12.3</v>
      </c>
      <c r="N61" s="50">
        <f t="shared" si="1"/>
        <v>50086.173684999987</v>
      </c>
    </row>
    <row r="62" spans="1:14">
      <c r="A62" s="55">
        <v>2013</v>
      </c>
      <c r="B62" s="50">
        <v>12.3</v>
      </c>
      <c r="C62" s="50">
        <v>11</v>
      </c>
      <c r="D62" s="50">
        <v>12.3</v>
      </c>
      <c r="E62" s="50">
        <v>11.9</v>
      </c>
      <c r="F62" s="50">
        <v>379.2</v>
      </c>
      <c r="G62" s="50">
        <v>6823.2</v>
      </c>
      <c r="H62" s="50">
        <v>16661.8</v>
      </c>
      <c r="I62" s="50">
        <v>9108.6</v>
      </c>
      <c r="J62" s="50">
        <v>6284</v>
      </c>
      <c r="K62" s="50">
        <v>12</v>
      </c>
      <c r="L62" s="50">
        <v>12</v>
      </c>
      <c r="M62" s="50">
        <v>12</v>
      </c>
      <c r="N62" s="50">
        <f t="shared" si="1"/>
        <v>39340.299999999996</v>
      </c>
    </row>
    <row r="63" spans="1:14">
      <c r="A63" s="55">
        <v>2014</v>
      </c>
      <c r="B63" s="50">
        <v>12</v>
      </c>
      <c r="C63" s="50">
        <v>11</v>
      </c>
      <c r="D63" s="50">
        <v>12</v>
      </c>
      <c r="E63" s="50">
        <v>12</v>
      </c>
      <c r="F63" s="50">
        <v>12</v>
      </c>
      <c r="G63" s="50">
        <v>2967</v>
      </c>
      <c r="H63" s="50">
        <v>16652</v>
      </c>
      <c r="I63" s="50">
        <v>11913</v>
      </c>
      <c r="J63" s="50">
        <v>645</v>
      </c>
      <c r="K63" s="50">
        <v>12</v>
      </c>
      <c r="L63" s="50">
        <v>12</v>
      </c>
      <c r="M63" s="50">
        <v>12</v>
      </c>
      <c r="N63" s="50">
        <f t="shared" si="1"/>
        <v>32272</v>
      </c>
    </row>
    <row r="64" spans="1:14">
      <c r="A64" s="55">
        <v>2015</v>
      </c>
      <c r="B64" s="50">
        <v>12</v>
      </c>
      <c r="C64" s="50">
        <v>11</v>
      </c>
      <c r="D64" s="50">
        <v>12</v>
      </c>
      <c r="E64" s="50">
        <v>12</v>
      </c>
      <c r="F64" s="50">
        <v>23409</v>
      </c>
      <c r="G64" s="50">
        <v>6842</v>
      </c>
      <c r="H64" s="50">
        <v>11251</v>
      </c>
      <c r="I64" s="50">
        <v>11513</v>
      </c>
      <c r="J64" s="50">
        <v>4975</v>
      </c>
      <c r="K64" s="50">
        <v>12</v>
      </c>
      <c r="L64" s="50">
        <v>12</v>
      </c>
      <c r="M64" s="50">
        <v>12</v>
      </c>
      <c r="N64" s="50">
        <f t="shared" si="1"/>
        <v>58073</v>
      </c>
    </row>
    <row r="65" spans="1:14">
      <c r="A65" s="55">
        <v>2016</v>
      </c>
      <c r="B65" s="50">
        <v>12</v>
      </c>
      <c r="C65" s="50">
        <v>12</v>
      </c>
      <c r="D65" s="50">
        <v>12</v>
      </c>
      <c r="E65" s="50">
        <v>12</v>
      </c>
      <c r="F65" s="50">
        <v>4607</v>
      </c>
      <c r="G65" s="50">
        <v>9642</v>
      </c>
      <c r="H65" s="50">
        <v>11776</v>
      </c>
      <c r="I65" s="50">
        <v>8246</v>
      </c>
      <c r="J65" s="50">
        <v>1045</v>
      </c>
      <c r="K65" s="50">
        <v>12</v>
      </c>
      <c r="L65" s="50">
        <v>12</v>
      </c>
      <c r="M65" s="50">
        <v>12</v>
      </c>
      <c r="N65" s="50">
        <f t="shared" si="1"/>
        <v>35400</v>
      </c>
    </row>
    <row r="66" spans="1:14">
      <c r="A66" s="55">
        <v>2017</v>
      </c>
      <c r="B66" s="50">
        <v>12</v>
      </c>
      <c r="C66" s="50">
        <v>11</v>
      </c>
      <c r="D66" s="50">
        <v>12</v>
      </c>
      <c r="E66" s="50">
        <v>12</v>
      </c>
      <c r="F66" s="50">
        <v>13674</v>
      </c>
      <c r="G66" s="50">
        <v>6992</v>
      </c>
      <c r="H66" s="50">
        <v>12685</v>
      </c>
      <c r="I66" s="50">
        <v>11265</v>
      </c>
      <c r="J66" s="50">
        <v>5048</v>
      </c>
      <c r="K66" s="50">
        <v>12</v>
      </c>
      <c r="L66" s="50">
        <v>12</v>
      </c>
      <c r="M66" s="50">
        <v>12</v>
      </c>
      <c r="N66" s="50">
        <f t="shared" si="1"/>
        <v>49747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N5" sqref="N5:N7"/>
    </sheetView>
  </sheetViews>
  <sheetFormatPr defaultRowHeight="12.7"/>
  <sheetData>
    <row r="1" spans="1:16">
      <c r="O1">
        <f>24*3600</f>
        <v>86400</v>
      </c>
      <c r="P1" s="10" t="s">
        <v>40</v>
      </c>
    </row>
    <row r="2" spans="1:16">
      <c r="A2" s="10" t="s">
        <v>150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151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4.7">
      <c r="A4" s="97" t="s">
        <v>5</v>
      </c>
      <c r="B4" s="99" t="s">
        <v>6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O4" s="44" t="s">
        <v>154</v>
      </c>
      <c r="P4" s="65" t="s">
        <v>153</v>
      </c>
    </row>
    <row r="5" spans="1:16">
      <c r="A5" s="98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64" t="s">
        <v>152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6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>
        <v>0.114</v>
      </c>
      <c r="C53">
        <v>0.51300000000000001</v>
      </c>
      <c r="D53">
        <v>3.49</v>
      </c>
      <c r="E53">
        <v>1.37</v>
      </c>
      <c r="F53">
        <v>0.92</v>
      </c>
      <c r="G53">
        <v>0.97399999999999998</v>
      </c>
      <c r="H53">
        <v>24</v>
      </c>
      <c r="I53">
        <v>0.84099999999999997</v>
      </c>
      <c r="J53">
        <v>8.6999999999999994E-2</v>
      </c>
      <c r="K53">
        <v>0.158</v>
      </c>
      <c r="L53">
        <v>0.39</v>
      </c>
      <c r="M53">
        <v>0.48399999999999999</v>
      </c>
      <c r="N53" s="9">
        <f t="shared" si="0"/>
        <v>2041.664628099174</v>
      </c>
    </row>
    <row r="54" spans="1:14">
      <c r="A54" s="2">
        <f t="shared" ref="A54:A66" si="1">A53+1</f>
        <v>2005</v>
      </c>
      <c r="B54">
        <v>0.67800000000000005</v>
      </c>
      <c r="C54">
        <v>1.71</v>
      </c>
      <c r="D54">
        <v>2.82</v>
      </c>
      <c r="E54">
        <v>2.2000000000000002</v>
      </c>
      <c r="F54">
        <v>1.23</v>
      </c>
      <c r="G54">
        <v>1.23</v>
      </c>
      <c r="H54">
        <v>37.5</v>
      </c>
      <c r="I54">
        <v>11.1</v>
      </c>
      <c r="J54">
        <v>0.43099999999999999</v>
      </c>
      <c r="K54">
        <v>7.0999999999999994E-2</v>
      </c>
      <c r="L54">
        <v>0.372</v>
      </c>
      <c r="M54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>
        <v>0.57299999999999995</v>
      </c>
      <c r="C55">
        <v>0.68500000000000005</v>
      </c>
      <c r="D55">
        <v>1.96</v>
      </c>
      <c r="E55">
        <v>2.78</v>
      </c>
      <c r="F55">
        <v>19.7</v>
      </c>
      <c r="G55">
        <v>0.23699999999999999</v>
      </c>
      <c r="H55">
        <v>0.92900000000000005</v>
      </c>
      <c r="I55">
        <v>0.27700000000000002</v>
      </c>
      <c r="J55">
        <v>1.73</v>
      </c>
      <c r="K55">
        <v>0.122</v>
      </c>
      <c r="L55">
        <v>0.24</v>
      </c>
      <c r="M55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>
        <v>0.51200000000000001</v>
      </c>
      <c r="C56">
        <v>9.41</v>
      </c>
      <c r="D56">
        <v>1.78</v>
      </c>
      <c r="E56">
        <v>2.0099999999999998</v>
      </c>
      <c r="F56">
        <v>7.98</v>
      </c>
      <c r="G56">
        <v>63.5</v>
      </c>
      <c r="H56">
        <v>5.1100000000000003</v>
      </c>
      <c r="I56">
        <v>8.2100000000000009</v>
      </c>
      <c r="J56">
        <v>1.27</v>
      </c>
      <c r="K56">
        <v>18.3</v>
      </c>
      <c r="L56">
        <v>3.19</v>
      </c>
      <c r="M56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>
        <v>7.87</v>
      </c>
      <c r="C57">
        <v>14.2</v>
      </c>
      <c r="D57">
        <v>9.0299999999999994</v>
      </c>
      <c r="E57">
        <v>21.8</v>
      </c>
      <c r="F57">
        <v>225.3</v>
      </c>
      <c r="G57">
        <v>96.9</v>
      </c>
      <c r="H57">
        <v>46.9</v>
      </c>
      <c r="I57">
        <v>12.2</v>
      </c>
      <c r="J57">
        <v>7.16</v>
      </c>
      <c r="K57">
        <v>168.8</v>
      </c>
      <c r="L57">
        <v>39.799999999999997</v>
      </c>
      <c r="M57">
        <v>27.1</v>
      </c>
      <c r="N57" s="9">
        <f t="shared" si="0"/>
        <v>41224.760330578509</v>
      </c>
    </row>
    <row r="58" spans="1:14">
      <c r="A58" s="2">
        <f t="shared" si="1"/>
        <v>2009</v>
      </c>
      <c r="B58">
        <v>23.9</v>
      </c>
      <c r="C58">
        <v>25</v>
      </c>
      <c r="D58">
        <v>21.2</v>
      </c>
      <c r="E58">
        <v>28.1</v>
      </c>
      <c r="F58">
        <v>38.799999999999997</v>
      </c>
      <c r="G58">
        <v>13.5</v>
      </c>
      <c r="H58">
        <v>8.4</v>
      </c>
      <c r="I58">
        <v>3.21</v>
      </c>
      <c r="J58">
        <v>2.52</v>
      </c>
      <c r="K58">
        <v>3.76</v>
      </c>
      <c r="L58">
        <v>6.45</v>
      </c>
      <c r="M58">
        <v>6.23</v>
      </c>
      <c r="N58" s="9">
        <f t="shared" si="0"/>
        <v>10896.892561983472</v>
      </c>
    </row>
    <row r="59" spans="1:14">
      <c r="A59" s="2">
        <f t="shared" si="1"/>
        <v>2010</v>
      </c>
      <c r="B59">
        <v>12.5</v>
      </c>
      <c r="C59">
        <v>11.2</v>
      </c>
      <c r="D59">
        <v>36.9</v>
      </c>
      <c r="E59">
        <v>33.299999999999997</v>
      </c>
      <c r="F59">
        <v>38.1</v>
      </c>
      <c r="G59">
        <v>231.6</v>
      </c>
      <c r="H59">
        <v>59.8</v>
      </c>
      <c r="I59">
        <v>16.2</v>
      </c>
      <c r="J59">
        <v>7.67</v>
      </c>
      <c r="K59">
        <v>7.76</v>
      </c>
      <c r="L59">
        <v>12.9</v>
      </c>
      <c r="M59">
        <v>13.5</v>
      </c>
      <c r="N59" s="9">
        <f t="shared" si="0"/>
        <v>28974.664462809917</v>
      </c>
    </row>
    <row r="60" spans="1:14">
      <c r="A60" s="2">
        <f t="shared" si="1"/>
        <v>2011</v>
      </c>
      <c r="B60">
        <v>15.8</v>
      </c>
      <c r="C60">
        <v>30.2</v>
      </c>
      <c r="D60">
        <v>20.9</v>
      </c>
      <c r="E60">
        <v>29.7</v>
      </c>
      <c r="F60">
        <v>469.9</v>
      </c>
      <c r="G60">
        <v>253</v>
      </c>
      <c r="H60">
        <v>35.9</v>
      </c>
      <c r="I60">
        <v>20.2</v>
      </c>
      <c r="J60">
        <v>8.19</v>
      </c>
      <c r="K60">
        <v>8.44</v>
      </c>
      <c r="L60">
        <v>14.3</v>
      </c>
      <c r="M60">
        <v>15.6</v>
      </c>
      <c r="N60" s="9">
        <f t="shared" si="0"/>
        <v>55929.500826446281</v>
      </c>
    </row>
    <row r="61" spans="1:14">
      <c r="A61" s="2">
        <f t="shared" si="1"/>
        <v>2012</v>
      </c>
      <c r="B61">
        <v>16.7</v>
      </c>
      <c r="C61">
        <v>19.899999999999999</v>
      </c>
      <c r="D61">
        <v>19.399999999999999</v>
      </c>
      <c r="E61">
        <v>26.6</v>
      </c>
      <c r="F61">
        <v>10.8</v>
      </c>
      <c r="G61">
        <v>7.39</v>
      </c>
      <c r="H61">
        <v>2.08</v>
      </c>
      <c r="I61">
        <v>1.36</v>
      </c>
      <c r="J61">
        <v>0.76400000000000001</v>
      </c>
      <c r="K61">
        <v>1.65</v>
      </c>
      <c r="L61">
        <v>2.37</v>
      </c>
      <c r="M61">
        <v>2.57</v>
      </c>
      <c r="N61" s="9">
        <f t="shared" si="0"/>
        <v>6678.8528925619839</v>
      </c>
    </row>
    <row r="62" spans="1:14">
      <c r="A62" s="2">
        <f t="shared" si="1"/>
        <v>2013</v>
      </c>
      <c r="B62">
        <v>3.02</v>
      </c>
      <c r="C62">
        <v>3.9</v>
      </c>
      <c r="D62">
        <v>5.03</v>
      </c>
      <c r="E62">
        <v>5.24</v>
      </c>
      <c r="F62">
        <v>7.02</v>
      </c>
      <c r="G62">
        <v>6.78</v>
      </c>
      <c r="H62">
        <v>0.60699999999999998</v>
      </c>
      <c r="I62">
        <v>3.64</v>
      </c>
      <c r="J62">
        <v>1.01</v>
      </c>
      <c r="K62">
        <v>0.121</v>
      </c>
      <c r="L62">
        <v>0.38400000000000001</v>
      </c>
      <c r="M62">
        <v>0.19800000000000001</v>
      </c>
      <c r="N62" s="9">
        <f t="shared" si="0"/>
        <v>2224.0879338842974</v>
      </c>
    </row>
    <row r="63" spans="1:14">
      <c r="A63" s="2">
        <f t="shared" si="1"/>
        <v>2014</v>
      </c>
      <c r="B63">
        <v>0.42599999999999999</v>
      </c>
      <c r="C63">
        <v>1.1399999999999999</v>
      </c>
      <c r="D63">
        <v>1.75</v>
      </c>
      <c r="E63">
        <v>1.75</v>
      </c>
      <c r="F63">
        <v>3.24</v>
      </c>
      <c r="G63">
        <v>38.700000000000003</v>
      </c>
      <c r="H63">
        <v>1.38</v>
      </c>
      <c r="I63">
        <v>41.1</v>
      </c>
      <c r="J63">
        <v>4.0999999999999996</v>
      </c>
      <c r="K63">
        <v>1.06</v>
      </c>
      <c r="L63">
        <v>0.47399999999999998</v>
      </c>
      <c r="M63">
        <v>0.97499999999999998</v>
      </c>
      <c r="N63" s="9">
        <f t="shared" si="0"/>
        <v>5813.1292561983473</v>
      </c>
    </row>
    <row r="64" spans="1:14">
      <c r="A64" s="2">
        <f t="shared" si="1"/>
        <v>2015</v>
      </c>
      <c r="B64">
        <v>0.67500000000000004</v>
      </c>
      <c r="C64">
        <v>1.75</v>
      </c>
      <c r="D64">
        <v>3.59</v>
      </c>
      <c r="E64">
        <v>4.3600000000000003</v>
      </c>
      <c r="F64">
        <v>137.80000000000001</v>
      </c>
      <c r="G64">
        <v>42.5</v>
      </c>
      <c r="H64">
        <v>10.8</v>
      </c>
      <c r="I64">
        <v>20.100000000000001</v>
      </c>
      <c r="J64">
        <v>9.48</v>
      </c>
      <c r="K64">
        <v>1.97</v>
      </c>
      <c r="L64">
        <v>3.54</v>
      </c>
      <c r="M64">
        <v>11</v>
      </c>
      <c r="N64" s="9">
        <f t="shared" si="0"/>
        <v>15093.862809917357</v>
      </c>
    </row>
    <row r="65" spans="1:14">
      <c r="A65" s="2">
        <f t="shared" si="1"/>
        <v>2016</v>
      </c>
      <c r="B65">
        <v>6.36</v>
      </c>
      <c r="C65">
        <v>9.16</v>
      </c>
      <c r="D65">
        <v>7.85</v>
      </c>
      <c r="E65">
        <v>26.3</v>
      </c>
      <c r="F65">
        <v>26</v>
      </c>
      <c r="G65">
        <v>12</v>
      </c>
      <c r="H65">
        <v>10.6</v>
      </c>
      <c r="I65">
        <v>18.2</v>
      </c>
      <c r="J65">
        <v>27</v>
      </c>
      <c r="K65">
        <v>7.56</v>
      </c>
      <c r="L65">
        <v>9.36</v>
      </c>
      <c r="M65">
        <v>10.199999999999999</v>
      </c>
      <c r="N65" s="9">
        <f t="shared" si="0"/>
        <v>10291.120661157025</v>
      </c>
    </row>
    <row r="66" spans="1:14">
      <c r="A66" s="2">
        <f t="shared" si="1"/>
        <v>2017</v>
      </c>
      <c r="B66">
        <v>43.1</v>
      </c>
      <c r="C66">
        <v>15.9</v>
      </c>
      <c r="D66">
        <v>14.8</v>
      </c>
      <c r="E66">
        <v>21.5</v>
      </c>
      <c r="F66">
        <v>146</v>
      </c>
      <c r="G66">
        <v>21.1</v>
      </c>
      <c r="H66">
        <v>12.5</v>
      </c>
      <c r="I66">
        <v>5.57</v>
      </c>
      <c r="J66">
        <v>4.79</v>
      </c>
      <c r="K66">
        <v>7.02</v>
      </c>
      <c r="L66">
        <v>5.45</v>
      </c>
      <c r="M66">
        <v>5.94</v>
      </c>
      <c r="N66" s="9">
        <f t="shared" si="0"/>
        <v>18480.406611570252</v>
      </c>
    </row>
    <row r="67" spans="1:14">
      <c r="A67" s="2">
        <f>A66+1</f>
        <v>2018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</row>
    <row r="68" spans="1:14">
      <c r="A68" s="58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</row>
    <row r="69" spans="1:14">
      <c r="A69" s="1" t="s">
        <v>19</v>
      </c>
      <c r="B69" s="94">
        <v>11.9</v>
      </c>
      <c r="C69" s="94">
        <v>21.7</v>
      </c>
      <c r="D69" s="94">
        <v>37</v>
      </c>
      <c r="E69" s="94">
        <v>29.6</v>
      </c>
      <c r="F69" s="94">
        <v>42.5</v>
      </c>
      <c r="G69" s="94">
        <v>47.9</v>
      </c>
      <c r="H69" s="94">
        <v>48.4</v>
      </c>
      <c r="I69" s="94">
        <v>19.8</v>
      </c>
      <c r="J69" s="94">
        <v>30.9</v>
      </c>
      <c r="K69" s="94">
        <v>16.8</v>
      </c>
      <c r="L69" s="94">
        <v>11</v>
      </c>
      <c r="M69" s="94">
        <v>7.92</v>
      </c>
    </row>
    <row r="70" spans="1:14">
      <c r="A70" s="4" t="s">
        <v>20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</row>
    <row r="71" spans="1:14" ht="25.35">
      <c r="A71" s="5" t="s">
        <v>21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</row>
  </sheetData>
  <mergeCells count="14">
    <mergeCell ref="L69:L71"/>
    <mergeCell ref="M69:M71"/>
    <mergeCell ref="A4:A5"/>
    <mergeCell ref="B4:M4"/>
    <mergeCell ref="B69:B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/>
  </hyperlink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opLeftCell="A29" workbookViewId="0">
      <selection activeCell="N7" sqref="N7:N61"/>
    </sheetView>
  </sheetViews>
  <sheetFormatPr defaultRowHeight="12.7"/>
  <sheetData>
    <row r="1" spans="1:16">
      <c r="A1" s="10" t="s">
        <v>150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151</v>
      </c>
    </row>
    <row r="3" spans="1:16" ht="14.7">
      <c r="A3" s="97" t="s">
        <v>5</v>
      </c>
      <c r="B3" s="99" t="s">
        <v>6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t="s">
        <v>2</v>
      </c>
      <c r="O3">
        <f>O1/O2</f>
        <v>1.9834710743801653</v>
      </c>
      <c r="P3" s="10" t="s">
        <v>44</v>
      </c>
    </row>
    <row r="4" spans="1:16">
      <c r="A4" s="98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64" t="s">
        <v>152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94">
        <v>8.35</v>
      </c>
      <c r="C62" s="94">
        <v>24.5</v>
      </c>
      <c r="D62" s="94">
        <v>29.8</v>
      </c>
      <c r="E62" s="94">
        <v>50.3</v>
      </c>
      <c r="F62" s="94">
        <v>47.7</v>
      </c>
      <c r="G62" s="94">
        <v>93.2</v>
      </c>
      <c r="H62" s="94">
        <v>60.3</v>
      </c>
      <c r="I62" s="94">
        <v>31</v>
      </c>
      <c r="J62" s="94">
        <v>49.1</v>
      </c>
      <c r="K62" s="94">
        <v>42.3</v>
      </c>
      <c r="L62" s="94">
        <v>18.3</v>
      </c>
      <c r="M62" s="94">
        <v>8.6199999999999992</v>
      </c>
    </row>
    <row r="63" spans="1:14">
      <c r="A63" s="4" t="s">
        <v>20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</row>
    <row r="64" spans="1:14" ht="25.35">
      <c r="A64" s="5" t="s">
        <v>21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WRC_BurrOak_monthly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Perkins, Sam</cp:lastModifiedBy>
  <cp:lastPrinted>2005-07-25T20:04:18Z</cp:lastPrinted>
  <dcterms:created xsi:type="dcterms:W3CDTF">2005-07-23T19:33:28Z</dcterms:created>
  <dcterms:modified xsi:type="dcterms:W3CDTF">2018-07-06T17:13:24Z</dcterms:modified>
</cp:coreProperties>
</file>