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A!$A$1:$N$86</definedName>
    <definedName name="_xlnm.Print_Area">A!$A$1:$N$56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0" i="1" l="1"/>
  <c r="N69" i="1"/>
  <c r="N68" i="1" l="1"/>
  <c r="N67" i="1" l="1"/>
  <c r="N66" i="1" l="1"/>
  <c r="N65" i="1"/>
  <c r="N64" i="1"/>
  <c r="N63" i="1"/>
  <c r="N62" i="1"/>
  <c r="N61" i="1"/>
  <c r="N60" i="1"/>
  <c r="N59" i="1"/>
  <c r="N58" i="1"/>
  <c r="N57" i="1"/>
  <c r="N56" i="1"/>
  <c r="N6" i="1"/>
  <c r="N7" i="1"/>
  <c r="N8" i="1"/>
  <c r="N9" i="1"/>
  <c r="N10" i="1"/>
  <c r="N11" i="1"/>
  <c r="F12" i="1"/>
  <c r="G12" i="1"/>
  <c r="H12" i="1"/>
  <c r="I12" i="1"/>
  <c r="J12" i="1"/>
  <c r="K12" i="1"/>
  <c r="F13" i="1"/>
  <c r="G13" i="1"/>
  <c r="H13" i="1"/>
  <c r="J13" i="1"/>
  <c r="F14" i="1"/>
  <c r="G14" i="1"/>
  <c r="H14" i="1"/>
  <c r="I14" i="1"/>
  <c r="J14" i="1"/>
  <c r="F15" i="1"/>
  <c r="G15" i="1"/>
  <c r="H15" i="1"/>
  <c r="I15" i="1"/>
  <c r="K15" i="1"/>
  <c r="F16" i="1"/>
  <c r="N16" i="1" s="1"/>
  <c r="G16" i="1"/>
  <c r="H16" i="1"/>
  <c r="I16" i="1"/>
  <c r="F17" i="1"/>
  <c r="G17" i="1"/>
  <c r="H17" i="1"/>
  <c r="I17" i="1"/>
  <c r="F18" i="1"/>
  <c r="G18" i="1"/>
  <c r="H18" i="1"/>
  <c r="I18" i="1"/>
  <c r="J18" i="1"/>
  <c r="K18" i="1"/>
  <c r="F19" i="1"/>
  <c r="G19" i="1"/>
  <c r="H19" i="1"/>
  <c r="I19" i="1"/>
  <c r="J19" i="1"/>
  <c r="K19" i="1"/>
  <c r="F20" i="1"/>
  <c r="G20" i="1"/>
  <c r="H20" i="1"/>
  <c r="I20" i="1"/>
  <c r="J20" i="1"/>
  <c r="K20" i="1"/>
  <c r="E21" i="1"/>
  <c r="F21" i="1"/>
  <c r="G21" i="1"/>
  <c r="H21" i="1"/>
  <c r="I21" i="1"/>
  <c r="J21" i="1"/>
  <c r="F22" i="1"/>
  <c r="G22" i="1"/>
  <c r="H22" i="1"/>
  <c r="I22" i="1"/>
  <c r="F23" i="1"/>
  <c r="G23" i="1"/>
  <c r="H23" i="1"/>
  <c r="I23" i="1"/>
  <c r="J23" i="1"/>
  <c r="K23" i="1"/>
  <c r="F24" i="1"/>
  <c r="G24" i="1"/>
  <c r="H24" i="1"/>
  <c r="I24" i="1"/>
  <c r="J24" i="1"/>
  <c r="F25" i="1"/>
  <c r="G25" i="1"/>
  <c r="H25" i="1"/>
  <c r="I25" i="1"/>
  <c r="J25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G29" i="1"/>
  <c r="H29" i="1"/>
  <c r="I29" i="1"/>
  <c r="J29" i="1"/>
  <c r="G30" i="1"/>
  <c r="H30" i="1"/>
  <c r="I30" i="1"/>
  <c r="J30" i="1"/>
  <c r="G31" i="1"/>
  <c r="H31" i="1"/>
  <c r="I31" i="1"/>
  <c r="J31" i="1"/>
  <c r="G32" i="1"/>
  <c r="H32" i="1"/>
  <c r="I32" i="1"/>
  <c r="J32" i="1"/>
  <c r="F33" i="1"/>
  <c r="G33" i="1"/>
  <c r="H33" i="1"/>
  <c r="I33" i="1"/>
  <c r="J33" i="1"/>
  <c r="L33" i="1"/>
  <c r="G34" i="1"/>
  <c r="H34" i="1"/>
  <c r="I34" i="1"/>
  <c r="J34" i="1"/>
  <c r="G35" i="1"/>
  <c r="H35" i="1"/>
  <c r="I35" i="1"/>
  <c r="J35" i="1"/>
  <c r="G36" i="1"/>
  <c r="H36" i="1"/>
  <c r="I36" i="1"/>
  <c r="J36" i="1"/>
  <c r="K36" i="1"/>
  <c r="G37" i="1"/>
  <c r="H37" i="1"/>
  <c r="I37" i="1"/>
  <c r="J37" i="1"/>
  <c r="G38" i="1"/>
  <c r="H38" i="1"/>
  <c r="I38" i="1"/>
  <c r="J38" i="1"/>
  <c r="K38" i="1"/>
  <c r="D39" i="1"/>
  <c r="E39" i="1"/>
  <c r="G39" i="1"/>
  <c r="H39" i="1"/>
  <c r="I39" i="1"/>
  <c r="J39" i="1"/>
  <c r="C40" i="1"/>
  <c r="G40" i="1"/>
  <c r="H40" i="1"/>
  <c r="I40" i="1"/>
  <c r="J40" i="1"/>
  <c r="G41" i="1"/>
  <c r="H41" i="1"/>
  <c r="I41" i="1"/>
  <c r="J41" i="1"/>
  <c r="G42" i="1"/>
  <c r="H42" i="1"/>
  <c r="I42" i="1"/>
  <c r="J42" i="1"/>
  <c r="G43" i="1"/>
  <c r="H43" i="1"/>
  <c r="I43" i="1"/>
  <c r="N44" i="1"/>
  <c r="G45" i="1"/>
  <c r="H45" i="1"/>
  <c r="I45" i="1"/>
  <c r="J45" i="1"/>
  <c r="G46" i="1"/>
  <c r="H46" i="1"/>
  <c r="N46" i="1" s="1"/>
  <c r="I46" i="1"/>
  <c r="J46" i="1"/>
  <c r="F47" i="1"/>
  <c r="G47" i="1"/>
  <c r="H47" i="1"/>
  <c r="I47" i="1"/>
  <c r="J47" i="1"/>
  <c r="N48" i="1"/>
  <c r="N49" i="1"/>
  <c r="N50" i="1"/>
  <c r="N51" i="1"/>
  <c r="N52" i="1"/>
  <c r="N53" i="1"/>
  <c r="N54" i="1"/>
  <c r="N55" i="1"/>
  <c r="N40" i="1" l="1"/>
  <c r="N36" i="1"/>
  <c r="N32" i="1"/>
  <c r="N38" i="1"/>
  <c r="N29" i="1"/>
  <c r="N18" i="1"/>
  <c r="N20" i="1"/>
  <c r="N43" i="1"/>
  <c r="N39" i="1"/>
  <c r="N33" i="1"/>
  <c r="N31" i="1"/>
  <c r="N14" i="1"/>
  <c r="N12" i="1"/>
  <c r="N42" i="1"/>
  <c r="N35" i="1"/>
  <c r="N30" i="1"/>
  <c r="N26" i="1"/>
  <c r="N22" i="1"/>
  <c r="N13" i="1"/>
  <c r="N41" i="1"/>
  <c r="N28" i="1"/>
  <c r="N19" i="1"/>
  <c r="N21" i="1"/>
  <c r="N34" i="1"/>
  <c r="N23" i="1"/>
  <c r="N17" i="1"/>
  <c r="N47" i="1"/>
  <c r="N24" i="1"/>
  <c r="N45" i="1"/>
  <c r="N37" i="1"/>
  <c r="N27" i="1"/>
  <c r="N25" i="1"/>
  <c r="N15" i="1"/>
</calcChain>
</file>

<file path=xl/sharedStrings.xml><?xml version="1.0" encoding="utf-8"?>
<sst xmlns="http://schemas.openxmlformats.org/spreadsheetml/2006/main" count="18" uniqueCount="18">
  <si>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</si>
  <si>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</si>
  <si>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</si>
  <si>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</si>
  <si>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</si>
  <si>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</si>
  <si>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</si>
  <si>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</si>
  <si>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</si>
  <si>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</si>
  <si>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</si>
  <si>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</si>
  <si>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</si>
  <si>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</si>
  <si>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 xml:space="preserve"> </t>
  </si>
  <si>
    <t>TRENTON DAM</t>
  </si>
  <si>
    <t>OUTFLOW IN ACRE-FEET</t>
  </si>
  <si>
    <t>SWA-OUTF.XLSX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</si>
</sst>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0"/>
  <sheetViews>
    <sheetView tabSelected="1" showOutlineSymbols="0" zoomScaleNormal="100" workbookViewId="0">
      <pane ySplit="5" topLeftCell="A53" activePane="bottomLeft" state="frozen"/>
      <selection pane="bottomLeft" activeCell="B70" sqref="B70:M70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8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8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8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8">
      <c r="A4" s="3"/>
      <c r="O4" s="3"/>
    </row>
    <row r="5" spans="1:18" ht="15.75" thickBot="1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1" t="s">
        <v>6</v>
      </c>
      <c r="H5" s="11" t="s">
        <v>7</v>
      </c>
      <c r="I5" s="11" t="s">
        <v>8</v>
      </c>
      <c r="J5" s="11" t="s">
        <v>9</v>
      </c>
      <c r="K5" s="11" t="s">
        <v>10</v>
      </c>
      <c r="L5" s="11" t="s">
        <v>11</v>
      </c>
      <c r="M5" s="11" t="s">
        <v>12</v>
      </c>
      <c r="N5" s="11" t="s">
        <v>13</v>
      </c>
      <c r="O5" s="8"/>
      <c r="P5" s="9"/>
      <c r="Q5" s="9"/>
      <c r="R5" s="9"/>
    </row>
    <row r="6" spans="1:18" ht="15.75" thickTop="1">
      <c r="A6" s="8">
        <v>1953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>
        <v>0</v>
      </c>
      <c r="M6" s="10">
        <v>3259</v>
      </c>
      <c r="N6" s="10">
        <f t="shared" ref="N6:N47" si="0">SUM(B6:M6)</f>
        <v>3259</v>
      </c>
      <c r="O6" s="8"/>
      <c r="P6" s="9"/>
      <c r="Q6" s="9"/>
      <c r="R6" s="9"/>
    </row>
    <row r="7" spans="1:18">
      <c r="A7" s="3">
        <v>1954</v>
      </c>
      <c r="B7" s="5">
        <v>772</v>
      </c>
      <c r="C7" s="5">
        <v>224</v>
      </c>
      <c r="D7" s="5">
        <v>563</v>
      </c>
      <c r="E7" s="5">
        <v>524</v>
      </c>
      <c r="F7" s="5">
        <v>821</v>
      </c>
      <c r="G7" s="5">
        <v>950</v>
      </c>
      <c r="H7" s="5">
        <v>2553</v>
      </c>
      <c r="I7" s="5">
        <v>2668</v>
      </c>
      <c r="J7" s="5">
        <v>4610</v>
      </c>
      <c r="K7" s="5">
        <v>1751</v>
      </c>
      <c r="L7" s="5">
        <v>610</v>
      </c>
      <c r="M7" s="5">
        <v>307</v>
      </c>
      <c r="N7" s="5">
        <f t="shared" si="0"/>
        <v>16353</v>
      </c>
      <c r="O7" s="3"/>
    </row>
    <row r="8" spans="1:18">
      <c r="A8" s="3">
        <v>1955</v>
      </c>
      <c r="B8" s="5">
        <v>557</v>
      </c>
      <c r="C8" s="5">
        <v>458</v>
      </c>
      <c r="D8" s="5">
        <v>528</v>
      </c>
      <c r="E8" s="5">
        <v>444</v>
      </c>
      <c r="F8" s="5">
        <v>3063</v>
      </c>
      <c r="G8" s="5">
        <v>518</v>
      </c>
      <c r="H8" s="5">
        <v>11873</v>
      </c>
      <c r="I8" s="5">
        <v>12976</v>
      </c>
      <c r="J8" s="5">
        <v>4885</v>
      </c>
      <c r="K8" s="5">
        <v>615</v>
      </c>
      <c r="L8" s="5">
        <v>298</v>
      </c>
      <c r="M8" s="5">
        <v>339</v>
      </c>
      <c r="N8" s="5">
        <f t="shared" si="0"/>
        <v>36554</v>
      </c>
      <c r="O8" s="3"/>
    </row>
    <row r="9" spans="1:18">
      <c r="A9" s="3">
        <v>1956</v>
      </c>
      <c r="B9" s="5">
        <v>232</v>
      </c>
      <c r="C9" s="5">
        <v>288</v>
      </c>
      <c r="D9" s="5">
        <v>206</v>
      </c>
      <c r="E9" s="5">
        <v>414</v>
      </c>
      <c r="F9" s="5">
        <v>720</v>
      </c>
      <c r="G9" s="5">
        <v>2013</v>
      </c>
      <c r="H9" s="5">
        <v>10734</v>
      </c>
      <c r="I9" s="5">
        <v>5366</v>
      </c>
      <c r="J9" s="5">
        <v>4366</v>
      </c>
      <c r="K9" s="5">
        <v>1428</v>
      </c>
      <c r="L9" s="5">
        <v>466</v>
      </c>
      <c r="M9" s="5">
        <v>252</v>
      </c>
      <c r="N9" s="5">
        <f t="shared" si="0"/>
        <v>26485</v>
      </c>
      <c r="O9" s="3"/>
    </row>
    <row r="10" spans="1:18">
      <c r="A10" s="3">
        <v>1957</v>
      </c>
      <c r="B10" s="5">
        <v>133</v>
      </c>
      <c r="C10" s="5">
        <v>32</v>
      </c>
      <c r="D10" s="5">
        <v>412</v>
      </c>
      <c r="E10" s="5">
        <v>36.200000000000003</v>
      </c>
      <c r="F10" s="5">
        <v>42440</v>
      </c>
      <c r="G10" s="5">
        <v>33678</v>
      </c>
      <c r="H10" s="5">
        <v>12446</v>
      </c>
      <c r="I10" s="5">
        <v>26020</v>
      </c>
      <c r="J10" s="5">
        <v>6934</v>
      </c>
      <c r="K10" s="5">
        <v>1910</v>
      </c>
      <c r="L10" s="5">
        <v>1459</v>
      </c>
      <c r="M10" s="5">
        <v>542</v>
      </c>
      <c r="N10" s="5">
        <f t="shared" si="0"/>
        <v>126042.2</v>
      </c>
      <c r="O10" s="3"/>
    </row>
    <row r="11" spans="1:18">
      <c r="A11" s="3">
        <v>1958</v>
      </c>
      <c r="B11" s="5">
        <v>3660</v>
      </c>
      <c r="C11" s="5">
        <v>13520</v>
      </c>
      <c r="D11" s="5">
        <v>15640</v>
      </c>
      <c r="E11" s="5">
        <v>20340</v>
      </c>
      <c r="F11" s="5">
        <v>16110</v>
      </c>
      <c r="G11" s="5">
        <v>18290</v>
      </c>
      <c r="H11" s="5">
        <v>7758</v>
      </c>
      <c r="I11" s="5">
        <v>18738</v>
      </c>
      <c r="J11" s="5">
        <v>14908</v>
      </c>
      <c r="K11" s="5">
        <v>1650</v>
      </c>
      <c r="L11" s="5">
        <v>4746</v>
      </c>
      <c r="M11" s="5">
        <v>8940</v>
      </c>
      <c r="N11" s="5">
        <f t="shared" si="0"/>
        <v>144300</v>
      </c>
      <c r="O11" s="3"/>
    </row>
    <row r="12" spans="1:18">
      <c r="A12" s="3">
        <v>1959</v>
      </c>
      <c r="B12" s="5">
        <v>8906</v>
      </c>
      <c r="C12" s="5">
        <v>8296</v>
      </c>
      <c r="D12" s="5">
        <v>10280</v>
      </c>
      <c r="E12" s="5">
        <v>19166</v>
      </c>
      <c r="F12" s="5">
        <f>2062+7162</f>
        <v>9224</v>
      </c>
      <c r="G12" s="5">
        <f>3066+3568</f>
        <v>6634</v>
      </c>
      <c r="H12" s="5">
        <f>8942+9726</f>
        <v>18668</v>
      </c>
      <c r="I12" s="5">
        <f>10950+7316</f>
        <v>18266</v>
      </c>
      <c r="J12" s="5">
        <f>1210+5460</f>
        <v>6670</v>
      </c>
      <c r="K12" s="5">
        <f>834+62</f>
        <v>896</v>
      </c>
      <c r="L12" s="5">
        <v>60</v>
      </c>
      <c r="M12" s="5">
        <v>62</v>
      </c>
      <c r="N12" s="5">
        <f t="shared" si="0"/>
        <v>107128</v>
      </c>
      <c r="O12" s="3"/>
    </row>
    <row r="13" spans="1:18">
      <c r="A13" s="3">
        <v>1960</v>
      </c>
      <c r="B13" s="5">
        <v>64</v>
      </c>
      <c r="C13" s="5">
        <v>58</v>
      </c>
      <c r="D13" s="5">
        <v>124</v>
      </c>
      <c r="E13" s="5">
        <v>4770</v>
      </c>
      <c r="F13" s="5">
        <f>1668+36448</f>
        <v>38116</v>
      </c>
      <c r="G13" s="5">
        <f>5182+40</f>
        <v>5222</v>
      </c>
      <c r="H13" s="5">
        <f>11538+4679</f>
        <v>16217</v>
      </c>
      <c r="I13" s="5">
        <v>20646</v>
      </c>
      <c r="J13" s="5">
        <f>1394+5142</f>
        <v>6536</v>
      </c>
      <c r="K13" s="5">
        <v>1134</v>
      </c>
      <c r="L13" s="5">
        <v>66</v>
      </c>
      <c r="M13" s="5">
        <v>40</v>
      </c>
      <c r="N13" s="5">
        <f t="shared" si="0"/>
        <v>92993</v>
      </c>
      <c r="O13" s="3"/>
    </row>
    <row r="14" spans="1:18">
      <c r="A14" s="3">
        <v>1961</v>
      </c>
      <c r="B14" s="5">
        <v>62</v>
      </c>
      <c r="C14" s="5">
        <v>56</v>
      </c>
      <c r="D14" s="5">
        <v>62</v>
      </c>
      <c r="E14" s="5">
        <v>120</v>
      </c>
      <c r="F14" s="5">
        <f>2314+1276</f>
        <v>3590</v>
      </c>
      <c r="G14" s="5">
        <f>7064+1210</f>
        <v>8274</v>
      </c>
      <c r="H14" s="5">
        <f>12364+4670</f>
        <v>17034</v>
      </c>
      <c r="I14" s="5">
        <f>4958+11624</f>
        <v>16582</v>
      </c>
      <c r="J14" s="5">
        <f>1354+4254</f>
        <v>5608</v>
      </c>
      <c r="K14" s="5">
        <v>534</v>
      </c>
      <c r="L14" s="5">
        <v>120</v>
      </c>
      <c r="M14" s="5">
        <v>70</v>
      </c>
      <c r="N14" s="5">
        <f t="shared" si="0"/>
        <v>52112</v>
      </c>
      <c r="O14" s="3"/>
    </row>
    <row r="15" spans="1:18">
      <c r="A15" s="3">
        <v>1962</v>
      </c>
      <c r="B15" s="5">
        <v>62</v>
      </c>
      <c r="C15" s="5">
        <v>66</v>
      </c>
      <c r="D15" s="5">
        <v>190</v>
      </c>
      <c r="E15" s="5">
        <v>7170</v>
      </c>
      <c r="F15" s="5">
        <f>2334+2136</f>
        <v>4470</v>
      </c>
      <c r="G15" s="5">
        <f>27676+630</f>
        <v>28306</v>
      </c>
      <c r="H15" s="5">
        <f>34770+7038</f>
        <v>41808</v>
      </c>
      <c r="I15" s="5">
        <f>34366+11050</f>
        <v>45416</v>
      </c>
      <c r="J15" s="5">
        <v>11180</v>
      </c>
      <c r="K15" s="5">
        <f>1328+366</f>
        <v>1694</v>
      </c>
      <c r="L15" s="5">
        <v>188</v>
      </c>
      <c r="M15" s="5">
        <v>860</v>
      </c>
      <c r="N15" s="5">
        <f t="shared" si="0"/>
        <v>141410</v>
      </c>
      <c r="O15" s="3"/>
    </row>
    <row r="16" spans="1:18">
      <c r="A16" s="3">
        <v>1963</v>
      </c>
      <c r="B16" s="5">
        <v>7210</v>
      </c>
      <c r="C16" s="5">
        <v>6920</v>
      </c>
      <c r="D16" s="5">
        <v>14480</v>
      </c>
      <c r="E16" s="5">
        <v>5912</v>
      </c>
      <c r="F16" s="5">
        <f>950+4224</f>
        <v>5174</v>
      </c>
      <c r="G16" s="5">
        <f>744+5210</f>
        <v>5954</v>
      </c>
      <c r="H16" s="5">
        <f>8030+17806</f>
        <v>25836</v>
      </c>
      <c r="I16" s="5">
        <f>3494+11496</f>
        <v>14990</v>
      </c>
      <c r="J16" s="5">
        <v>600</v>
      </c>
      <c r="K16" s="5">
        <v>56</v>
      </c>
      <c r="L16" s="5">
        <v>60</v>
      </c>
      <c r="M16" s="5">
        <v>62</v>
      </c>
      <c r="N16" s="5">
        <f t="shared" si="0"/>
        <v>87254</v>
      </c>
      <c r="O16" s="3"/>
    </row>
    <row r="17" spans="1:15">
      <c r="A17" s="3">
        <v>1964</v>
      </c>
      <c r="B17" s="5">
        <v>62</v>
      </c>
      <c r="C17" s="5">
        <v>58</v>
      </c>
      <c r="D17" s="5">
        <v>82</v>
      </c>
      <c r="E17" s="5">
        <v>10888</v>
      </c>
      <c r="F17" s="5">
        <f>3148+2226</f>
        <v>5374</v>
      </c>
      <c r="G17" s="5">
        <f>2362+3348</f>
        <v>5710</v>
      </c>
      <c r="H17" s="5">
        <f>5360+11970</f>
        <v>17330</v>
      </c>
      <c r="I17" s="5">
        <f>2906+11552</f>
        <v>14458</v>
      </c>
      <c r="J17" s="5">
        <v>5596</v>
      </c>
      <c r="K17" s="5">
        <v>62</v>
      </c>
      <c r="L17" s="5">
        <v>60</v>
      </c>
      <c r="M17" s="5">
        <v>62</v>
      </c>
      <c r="N17" s="5">
        <f t="shared" si="0"/>
        <v>59742</v>
      </c>
      <c r="O17" s="3"/>
    </row>
    <row r="18" spans="1:15">
      <c r="A18" s="3">
        <v>1965</v>
      </c>
      <c r="B18" s="5">
        <v>62</v>
      </c>
      <c r="C18" s="5">
        <v>56</v>
      </c>
      <c r="D18" s="5">
        <v>84</v>
      </c>
      <c r="E18" s="5">
        <v>1622</v>
      </c>
      <c r="F18" s="5">
        <f>122+4654</f>
        <v>4776</v>
      </c>
      <c r="G18" s="5">
        <f>408+1080</f>
        <v>1488</v>
      </c>
      <c r="H18" s="5">
        <f>18932+8956</f>
        <v>27888</v>
      </c>
      <c r="I18" s="5">
        <f>5416+12496</f>
        <v>17912</v>
      </c>
      <c r="J18" s="5">
        <f>2046+680</f>
        <v>2726</v>
      </c>
      <c r="K18" s="5">
        <f>13794+38</f>
        <v>13832</v>
      </c>
      <c r="L18" s="5">
        <v>10888</v>
      </c>
      <c r="M18" s="5">
        <v>7940</v>
      </c>
      <c r="N18" s="5">
        <f t="shared" si="0"/>
        <v>89274</v>
      </c>
      <c r="O18" s="3"/>
    </row>
    <row r="19" spans="1:15">
      <c r="A19" s="3">
        <v>1966</v>
      </c>
      <c r="B19" s="5">
        <v>7502</v>
      </c>
      <c r="C19" s="5">
        <v>8178</v>
      </c>
      <c r="D19" s="5">
        <v>12400</v>
      </c>
      <c r="E19" s="5">
        <v>10616</v>
      </c>
      <c r="F19" s="5">
        <f>3448+4124</f>
        <v>7572</v>
      </c>
      <c r="G19" s="5">
        <f>1168+3964</f>
        <v>5132</v>
      </c>
      <c r="H19" s="5">
        <f>3444+13472</f>
        <v>16916</v>
      </c>
      <c r="I19" s="5">
        <f>20180+9566</f>
        <v>29746</v>
      </c>
      <c r="J19" s="5">
        <f>4472+3712</f>
        <v>8184</v>
      </c>
      <c r="K19" s="5">
        <f>124+790</f>
        <v>914</v>
      </c>
      <c r="L19" s="5">
        <v>120</v>
      </c>
      <c r="M19" s="5">
        <v>246</v>
      </c>
      <c r="N19" s="5">
        <f t="shared" si="0"/>
        <v>107526</v>
      </c>
      <c r="O19" s="3"/>
    </row>
    <row r="20" spans="1:15">
      <c r="A20" s="3">
        <v>1967</v>
      </c>
      <c r="B20" s="5">
        <v>124</v>
      </c>
      <c r="C20" s="5">
        <v>112</v>
      </c>
      <c r="D20" s="5">
        <v>124</v>
      </c>
      <c r="E20" s="5">
        <v>880</v>
      </c>
      <c r="F20" s="5">
        <f>2482+2812</f>
        <v>5294</v>
      </c>
      <c r="G20" s="5">
        <f>13230+1746</f>
        <v>14976</v>
      </c>
      <c r="H20" s="5">
        <f>13230+1746</f>
        <v>14976</v>
      </c>
      <c r="I20" s="5">
        <f>7716+8334</f>
        <v>16050</v>
      </c>
      <c r="J20" s="5">
        <f>132+14284</f>
        <v>14416</v>
      </c>
      <c r="K20" s="5">
        <f>520+5184</f>
        <v>5704</v>
      </c>
      <c r="L20" s="5">
        <v>124</v>
      </c>
      <c r="M20" s="5">
        <v>1138</v>
      </c>
      <c r="N20" s="5">
        <f t="shared" si="0"/>
        <v>73918</v>
      </c>
      <c r="O20" s="3"/>
    </row>
    <row r="21" spans="1:15">
      <c r="A21" s="3">
        <v>1968</v>
      </c>
      <c r="B21" s="5">
        <v>1550</v>
      </c>
      <c r="C21" s="5">
        <v>1600</v>
      </c>
      <c r="D21" s="5">
        <v>1860</v>
      </c>
      <c r="E21" s="5">
        <f>1840+1720</f>
        <v>3560</v>
      </c>
      <c r="F21" s="5">
        <f>3900+2140</f>
        <v>6040</v>
      </c>
      <c r="G21" s="5">
        <f>3372+3276</f>
        <v>6648</v>
      </c>
      <c r="H21" s="5">
        <f>7282+17850</f>
        <v>25132</v>
      </c>
      <c r="I21" s="5">
        <f>4358+9818</f>
        <v>14176</v>
      </c>
      <c r="J21" s="5">
        <f>68+1778</f>
        <v>1846</v>
      </c>
      <c r="K21" s="5">
        <v>62</v>
      </c>
      <c r="L21" s="5">
        <v>60</v>
      </c>
      <c r="M21" s="5">
        <v>62</v>
      </c>
      <c r="N21" s="5">
        <f t="shared" si="0"/>
        <v>62596</v>
      </c>
      <c r="O21" s="3"/>
    </row>
    <row r="22" spans="1:15">
      <c r="A22" s="3">
        <v>1969</v>
      </c>
      <c r="B22" s="5">
        <v>60</v>
      </c>
      <c r="C22" s="5">
        <v>56</v>
      </c>
      <c r="D22" s="5">
        <v>60</v>
      </c>
      <c r="E22" s="5">
        <v>60</v>
      </c>
      <c r="F22" s="5">
        <f>15846+712</f>
        <v>16558</v>
      </c>
      <c r="G22" s="5">
        <f>898+2558</f>
        <v>3456</v>
      </c>
      <c r="H22" s="5">
        <f>2534+13080</f>
        <v>15614</v>
      </c>
      <c r="I22" s="5">
        <f>3814+13746</f>
        <v>17560</v>
      </c>
      <c r="J22" s="5">
        <v>4210</v>
      </c>
      <c r="K22" s="5">
        <v>60</v>
      </c>
      <c r="L22" s="5">
        <v>60</v>
      </c>
      <c r="M22" s="5">
        <v>890</v>
      </c>
      <c r="N22" s="5">
        <f t="shared" si="0"/>
        <v>58644</v>
      </c>
      <c r="O22" s="3"/>
    </row>
    <row r="23" spans="1:15">
      <c r="A23" s="3">
        <v>1970</v>
      </c>
      <c r="B23" s="5">
        <v>2780</v>
      </c>
      <c r="C23" s="5">
        <v>2980</v>
      </c>
      <c r="D23" s="5">
        <v>8200</v>
      </c>
      <c r="E23" s="5">
        <v>9374</v>
      </c>
      <c r="F23" s="5">
        <f>640+2768</f>
        <v>3408</v>
      </c>
      <c r="G23" s="5">
        <f>2726+2524</f>
        <v>5250</v>
      </c>
      <c r="H23" s="5">
        <f>8460+19370</f>
        <v>27830</v>
      </c>
      <c r="I23" s="5">
        <f>9540+14394</f>
        <v>23934</v>
      </c>
      <c r="J23" s="5">
        <f>1974+4448</f>
        <v>6422</v>
      </c>
      <c r="K23" s="5">
        <f>62+96</f>
        <v>158</v>
      </c>
      <c r="L23" s="5">
        <v>60</v>
      </c>
      <c r="M23" s="5">
        <v>60</v>
      </c>
      <c r="N23" s="5">
        <f t="shared" si="0"/>
        <v>90456</v>
      </c>
      <c r="O23" s="3"/>
    </row>
    <row r="24" spans="1:15">
      <c r="A24" s="3">
        <v>1971</v>
      </c>
      <c r="B24" s="5">
        <v>60</v>
      </c>
      <c r="C24" s="5">
        <v>60</v>
      </c>
      <c r="D24" s="5">
        <v>60</v>
      </c>
      <c r="E24" s="5">
        <v>60</v>
      </c>
      <c r="F24" s="5">
        <f>1488+62</f>
        <v>1550</v>
      </c>
      <c r="G24" s="5">
        <f>258+2684</f>
        <v>2942</v>
      </c>
      <c r="H24" s="5">
        <f>5130+16206</f>
        <v>21336</v>
      </c>
      <c r="I24" s="5">
        <f>7110+16674</f>
        <v>23784</v>
      </c>
      <c r="J24" s="5">
        <f>894+4722</f>
        <v>5616</v>
      </c>
      <c r="K24" s="5">
        <v>62</v>
      </c>
      <c r="L24" s="5">
        <v>60</v>
      </c>
      <c r="M24" s="5">
        <v>60</v>
      </c>
      <c r="N24" s="5">
        <f t="shared" si="0"/>
        <v>55650</v>
      </c>
      <c r="O24" s="3"/>
    </row>
    <row r="25" spans="1:15">
      <c r="A25" s="3">
        <v>1972</v>
      </c>
      <c r="B25" s="5">
        <v>60</v>
      </c>
      <c r="C25" s="5">
        <v>60</v>
      </c>
      <c r="D25" s="5">
        <v>62</v>
      </c>
      <c r="E25" s="5">
        <v>60</v>
      </c>
      <c r="F25" s="5">
        <f>2090+62</f>
        <v>2152</v>
      </c>
      <c r="G25" s="5">
        <f>60+3640</f>
        <v>3700</v>
      </c>
      <c r="H25" s="5">
        <f>3798+13076</f>
        <v>16874</v>
      </c>
      <c r="I25" s="5">
        <f>3238+15600</f>
        <v>18838</v>
      </c>
      <c r="J25" s="5">
        <f>3516+60</f>
        <v>3576</v>
      </c>
      <c r="K25" s="5">
        <v>92</v>
      </c>
      <c r="L25" s="5">
        <v>60</v>
      </c>
      <c r="M25" s="5">
        <v>60</v>
      </c>
      <c r="N25" s="5">
        <f t="shared" si="0"/>
        <v>45594</v>
      </c>
      <c r="O25" s="3"/>
    </row>
    <row r="26" spans="1:15">
      <c r="A26" s="3">
        <v>1973</v>
      </c>
      <c r="B26" s="5">
        <v>60</v>
      </c>
      <c r="C26" s="5">
        <v>60</v>
      </c>
      <c r="D26" s="5">
        <v>70</v>
      </c>
      <c r="E26" s="5">
        <v>9264</v>
      </c>
      <c r="F26" s="5">
        <f>16734+388</f>
        <v>17122</v>
      </c>
      <c r="G26" s="5">
        <f>4986+3266</f>
        <v>8252</v>
      </c>
      <c r="H26" s="5">
        <f>5040+15582</f>
        <v>20622</v>
      </c>
      <c r="I26" s="5">
        <f>3366+16034</f>
        <v>19400</v>
      </c>
      <c r="J26" s="5">
        <f>1248+2494</f>
        <v>3742</v>
      </c>
      <c r="K26" s="5">
        <v>62</v>
      </c>
      <c r="L26" s="5">
        <v>60</v>
      </c>
      <c r="M26" s="5">
        <v>60</v>
      </c>
      <c r="N26" s="5">
        <f t="shared" si="0"/>
        <v>78774</v>
      </c>
      <c r="O26" s="3"/>
    </row>
    <row r="27" spans="1:15">
      <c r="A27" s="3">
        <v>1974</v>
      </c>
      <c r="B27" s="5">
        <v>40</v>
      </c>
      <c r="C27" s="5">
        <v>4660</v>
      </c>
      <c r="D27" s="5">
        <v>12400</v>
      </c>
      <c r="E27" s="5">
        <v>12000</v>
      </c>
      <c r="F27" s="5">
        <f>3024+1436</f>
        <v>4460</v>
      </c>
      <c r="G27" s="5">
        <f>1492+4488</f>
        <v>5980</v>
      </c>
      <c r="H27" s="5">
        <f>9356+19976</f>
        <v>29332</v>
      </c>
      <c r="I27" s="5">
        <f>12288+12388</f>
        <v>24676</v>
      </c>
      <c r="J27" s="5">
        <f>1324+2496</f>
        <v>3820</v>
      </c>
      <c r="K27" s="5">
        <v>62</v>
      </c>
      <c r="L27" s="5">
        <v>60</v>
      </c>
      <c r="M27" s="5">
        <v>62</v>
      </c>
      <c r="N27" s="5">
        <f t="shared" si="0"/>
        <v>97552</v>
      </c>
      <c r="O27" s="3"/>
    </row>
    <row r="28" spans="1:15">
      <c r="A28" s="3">
        <v>1975</v>
      </c>
      <c r="B28" s="5">
        <v>60</v>
      </c>
      <c r="C28" s="5">
        <v>56</v>
      </c>
      <c r="D28" s="5">
        <v>62</v>
      </c>
      <c r="E28" s="5">
        <v>60</v>
      </c>
      <c r="F28" s="5">
        <f>2198+62</f>
        <v>2260</v>
      </c>
      <c r="G28" s="5">
        <f>60+1682</f>
        <v>1742</v>
      </c>
      <c r="H28" s="5">
        <f>9448+18394</f>
        <v>27842</v>
      </c>
      <c r="I28" s="5">
        <f>4530+16450</f>
        <v>20980</v>
      </c>
      <c r="J28" s="5">
        <f>170+3752</f>
        <v>3922</v>
      </c>
      <c r="K28" s="5">
        <v>62</v>
      </c>
      <c r="L28" s="5">
        <v>60</v>
      </c>
      <c r="M28" s="5">
        <v>62</v>
      </c>
      <c r="N28" s="5">
        <f t="shared" si="0"/>
        <v>57168</v>
      </c>
      <c r="O28" s="3"/>
    </row>
    <row r="29" spans="1:15">
      <c r="A29" s="3">
        <v>1976</v>
      </c>
      <c r="B29" s="5">
        <v>62</v>
      </c>
      <c r="C29" s="5">
        <v>58</v>
      </c>
      <c r="D29" s="5">
        <v>62</v>
      </c>
      <c r="E29" s="5">
        <v>60</v>
      </c>
      <c r="F29" s="5">
        <f>62+502</f>
        <v>564</v>
      </c>
      <c r="G29" s="5">
        <f>2410+4380</f>
        <v>6790</v>
      </c>
      <c r="H29" s="5">
        <f>11258+18136</f>
        <v>29394</v>
      </c>
      <c r="I29" s="5">
        <f>10968+16576</f>
        <v>27544</v>
      </c>
      <c r="J29" s="5">
        <f>718+3080</f>
        <v>3798</v>
      </c>
      <c r="K29" s="5">
        <v>62</v>
      </c>
      <c r="L29" s="5">
        <v>60</v>
      </c>
      <c r="M29" s="5">
        <v>62</v>
      </c>
      <c r="N29" s="5">
        <f t="shared" si="0"/>
        <v>68516</v>
      </c>
      <c r="O29" s="3"/>
    </row>
    <row r="30" spans="1:15">
      <c r="A30" s="3">
        <v>1977</v>
      </c>
      <c r="B30" s="5">
        <v>62</v>
      </c>
      <c r="C30" s="5">
        <v>56</v>
      </c>
      <c r="D30" s="5">
        <v>62</v>
      </c>
      <c r="E30" s="5">
        <v>60</v>
      </c>
      <c r="F30" s="5">
        <v>62</v>
      </c>
      <c r="G30" s="5">
        <f>854+4482</f>
        <v>5336</v>
      </c>
      <c r="H30" s="5">
        <f>6502+16140</f>
        <v>22642</v>
      </c>
      <c r="I30" s="5">
        <f>572+7998</f>
        <v>8570</v>
      </c>
      <c r="J30" s="5">
        <f>60+492</f>
        <v>552</v>
      </c>
      <c r="K30" s="5">
        <v>62</v>
      </c>
      <c r="L30" s="5">
        <v>60</v>
      </c>
      <c r="M30" s="5">
        <v>62</v>
      </c>
      <c r="N30" s="5">
        <f t="shared" si="0"/>
        <v>37586</v>
      </c>
      <c r="O30" s="3"/>
    </row>
    <row r="31" spans="1:15">
      <c r="A31" s="3">
        <v>1978</v>
      </c>
      <c r="B31" s="5">
        <v>62</v>
      </c>
      <c r="C31" s="5">
        <v>56</v>
      </c>
      <c r="D31" s="5">
        <v>62</v>
      </c>
      <c r="E31" s="5">
        <v>60</v>
      </c>
      <c r="F31" s="5">
        <v>62</v>
      </c>
      <c r="G31" s="5">
        <f>1870+6264</f>
        <v>8134</v>
      </c>
      <c r="H31" s="5">
        <f>6316+17396</f>
        <v>23712</v>
      </c>
      <c r="I31" s="5">
        <f>414+12086</f>
        <v>12500</v>
      </c>
      <c r="J31" s="5">
        <f>64+1186</f>
        <v>1250</v>
      </c>
      <c r="K31" s="5">
        <v>62</v>
      </c>
      <c r="L31" s="5">
        <v>60</v>
      </c>
      <c r="M31" s="5">
        <v>62</v>
      </c>
      <c r="N31" s="5">
        <f t="shared" si="0"/>
        <v>46082</v>
      </c>
      <c r="O31" s="3"/>
    </row>
    <row r="32" spans="1:15">
      <c r="A32" s="3">
        <v>1979</v>
      </c>
      <c r="B32" s="5">
        <v>61</v>
      </c>
      <c r="C32" s="5">
        <v>56</v>
      </c>
      <c r="D32" s="5">
        <v>61</v>
      </c>
      <c r="E32" s="5">
        <v>60</v>
      </c>
      <c r="F32" s="5">
        <v>61</v>
      </c>
      <c r="G32" s="5">
        <f>60+1120</f>
        <v>1180</v>
      </c>
      <c r="H32" s="5">
        <f>1757+6873</f>
        <v>8630</v>
      </c>
      <c r="I32" s="5">
        <f>3971+14278</f>
        <v>18249</v>
      </c>
      <c r="J32" s="5">
        <f>60+2800</f>
        <v>2860</v>
      </c>
      <c r="K32" s="5">
        <v>61</v>
      </c>
      <c r="L32" s="5">
        <v>60</v>
      </c>
      <c r="M32" s="5">
        <v>61</v>
      </c>
      <c r="N32" s="5">
        <f t="shared" si="0"/>
        <v>31400</v>
      </c>
      <c r="O32" s="3"/>
    </row>
    <row r="33" spans="1:18">
      <c r="A33" s="3">
        <v>1980</v>
      </c>
      <c r="B33" s="5">
        <v>61</v>
      </c>
      <c r="C33" s="5">
        <v>58</v>
      </c>
      <c r="D33" s="5">
        <v>61</v>
      </c>
      <c r="E33" s="5">
        <v>60</v>
      </c>
      <c r="F33" s="5">
        <f>99+147</f>
        <v>246</v>
      </c>
      <c r="G33" s="5">
        <f>1589+1105</f>
        <v>2694</v>
      </c>
      <c r="H33" s="5">
        <f>6042+17333</f>
        <v>23375</v>
      </c>
      <c r="I33" s="5">
        <f>2103+10504</f>
        <v>12607</v>
      </c>
      <c r="J33" s="5">
        <f>1298+60</f>
        <v>1358</v>
      </c>
      <c r="K33" s="5">
        <v>61</v>
      </c>
      <c r="L33" s="5">
        <f>277+60</f>
        <v>337</v>
      </c>
      <c r="M33" s="5">
        <v>169</v>
      </c>
      <c r="N33" s="5">
        <f t="shared" si="0"/>
        <v>41087</v>
      </c>
      <c r="O33" s="3"/>
    </row>
    <row r="34" spans="1:18">
      <c r="A34" s="3">
        <v>1981</v>
      </c>
      <c r="B34" s="5">
        <v>61</v>
      </c>
      <c r="C34" s="5">
        <v>56</v>
      </c>
      <c r="D34" s="5">
        <v>61</v>
      </c>
      <c r="E34" s="5">
        <v>58</v>
      </c>
      <c r="F34" s="5">
        <v>61</v>
      </c>
      <c r="G34" s="5">
        <f>2420+2398</f>
        <v>4818</v>
      </c>
      <c r="H34" s="5">
        <f>4153+13123</f>
        <v>17276</v>
      </c>
      <c r="I34" s="5">
        <f>18+11337</f>
        <v>11355</v>
      </c>
      <c r="J34" s="5">
        <f>482+3094</f>
        <v>3576</v>
      </c>
      <c r="K34" s="5">
        <v>61</v>
      </c>
      <c r="L34" s="5">
        <v>60</v>
      </c>
      <c r="M34" s="5">
        <v>61</v>
      </c>
      <c r="N34" s="5">
        <f t="shared" si="0"/>
        <v>37504</v>
      </c>
      <c r="O34" s="3"/>
    </row>
    <row r="35" spans="1:18">
      <c r="A35" s="3">
        <v>1982</v>
      </c>
      <c r="B35" s="5">
        <v>61</v>
      </c>
      <c r="C35" s="5">
        <v>56</v>
      </c>
      <c r="D35" s="5">
        <v>61</v>
      </c>
      <c r="E35" s="5">
        <v>60</v>
      </c>
      <c r="F35" s="5">
        <v>61</v>
      </c>
      <c r="G35" s="5">
        <f>60+1355</f>
        <v>1415</v>
      </c>
      <c r="H35" s="5">
        <f>7443+12687</f>
        <v>20130</v>
      </c>
      <c r="I35" s="5">
        <f>8079+10876</f>
        <v>18955</v>
      </c>
      <c r="J35" s="5">
        <f>712+2729</f>
        <v>3441</v>
      </c>
      <c r="K35" s="5">
        <v>61</v>
      </c>
      <c r="L35" s="5">
        <v>60</v>
      </c>
      <c r="M35" s="5">
        <v>61</v>
      </c>
      <c r="N35" s="5">
        <f t="shared" si="0"/>
        <v>44422</v>
      </c>
      <c r="O35" s="3"/>
    </row>
    <row r="36" spans="1:18">
      <c r="A36" s="3">
        <v>1983</v>
      </c>
      <c r="B36" s="5">
        <v>1668</v>
      </c>
      <c r="C36" s="5">
        <v>9031</v>
      </c>
      <c r="D36" s="5">
        <v>7476</v>
      </c>
      <c r="E36" s="5">
        <v>7862</v>
      </c>
      <c r="F36" s="5">
        <v>10393</v>
      </c>
      <c r="G36" s="5">
        <f>6843+1448</f>
        <v>8291</v>
      </c>
      <c r="H36" s="5">
        <f>13224+12605</f>
        <v>25829</v>
      </c>
      <c r="I36" s="5">
        <f>3535+12867</f>
        <v>16402</v>
      </c>
      <c r="J36" s="5">
        <f>60+3652</f>
        <v>3712</v>
      </c>
      <c r="K36" s="5">
        <f>61+46</f>
        <v>107</v>
      </c>
      <c r="L36" s="5">
        <v>60</v>
      </c>
      <c r="M36" s="5">
        <v>61</v>
      </c>
      <c r="N36" s="5">
        <f t="shared" si="0"/>
        <v>90892</v>
      </c>
      <c r="O36" s="3"/>
    </row>
    <row r="37" spans="1:18">
      <c r="A37" s="3">
        <v>1984</v>
      </c>
      <c r="B37" s="5">
        <v>61</v>
      </c>
      <c r="C37" s="5">
        <v>58</v>
      </c>
      <c r="D37" s="5">
        <v>61</v>
      </c>
      <c r="E37" s="5">
        <v>60</v>
      </c>
      <c r="F37" s="5">
        <v>11423</v>
      </c>
      <c r="G37" s="5">
        <f>2975+1127</f>
        <v>4102</v>
      </c>
      <c r="H37" s="5">
        <f>5294+14801</f>
        <v>20095</v>
      </c>
      <c r="I37" s="5">
        <f>5078+14017</f>
        <v>19095</v>
      </c>
      <c r="J37" s="5">
        <f>1769+2975</f>
        <v>4744</v>
      </c>
      <c r="K37" s="5">
        <v>61</v>
      </c>
      <c r="L37" s="5">
        <v>60</v>
      </c>
      <c r="M37" s="5">
        <v>61</v>
      </c>
      <c r="N37" s="5">
        <f t="shared" si="0"/>
        <v>59881</v>
      </c>
      <c r="O37" s="3"/>
    </row>
    <row r="38" spans="1:18">
      <c r="A38" s="3">
        <v>1985</v>
      </c>
      <c r="B38" s="5">
        <v>61</v>
      </c>
      <c r="C38" s="5">
        <v>56</v>
      </c>
      <c r="D38" s="5">
        <v>61</v>
      </c>
      <c r="E38" s="5">
        <v>60</v>
      </c>
      <c r="F38" s="5">
        <v>61</v>
      </c>
      <c r="G38" s="5">
        <f>2068+3762</f>
        <v>5830</v>
      </c>
      <c r="H38" s="5">
        <f>7456+12370</f>
        <v>19826</v>
      </c>
      <c r="I38" s="5">
        <f>4411+13301</f>
        <v>17712</v>
      </c>
      <c r="J38" s="5">
        <f>474+2823</f>
        <v>3297</v>
      </c>
      <c r="K38" s="5">
        <f>61+126</f>
        <v>187</v>
      </c>
      <c r="L38" s="5">
        <v>60</v>
      </c>
      <c r="M38" s="5">
        <v>61</v>
      </c>
      <c r="N38" s="5">
        <f t="shared" si="0"/>
        <v>47272</v>
      </c>
      <c r="O38" s="3"/>
    </row>
    <row r="39" spans="1:18">
      <c r="A39" s="3">
        <v>1986</v>
      </c>
      <c r="B39" s="5">
        <v>61</v>
      </c>
      <c r="C39" s="5">
        <v>56</v>
      </c>
      <c r="D39" s="5">
        <f>61+67</f>
        <v>128</v>
      </c>
      <c r="E39" s="5">
        <f>60+259</f>
        <v>319</v>
      </c>
      <c r="F39" s="5">
        <v>61</v>
      </c>
      <c r="G39" s="5">
        <f>3023+5464</f>
        <v>8487</v>
      </c>
      <c r="H39" s="5">
        <f>7139+14196</f>
        <v>21335</v>
      </c>
      <c r="I39" s="5">
        <f>5939+10881</f>
        <v>16820</v>
      </c>
      <c r="J39" s="5">
        <f>335+651</f>
        <v>986</v>
      </c>
      <c r="K39" s="5">
        <v>61</v>
      </c>
      <c r="L39" s="5">
        <v>60</v>
      </c>
      <c r="M39" s="5">
        <v>61</v>
      </c>
      <c r="N39" s="5">
        <f t="shared" si="0"/>
        <v>48435</v>
      </c>
      <c r="O39" s="3"/>
    </row>
    <row r="40" spans="1:18">
      <c r="A40" s="3">
        <v>1987</v>
      </c>
      <c r="B40" s="5">
        <v>61</v>
      </c>
      <c r="C40" s="5">
        <f>56+0</f>
        <v>56</v>
      </c>
      <c r="D40" s="5">
        <v>61</v>
      </c>
      <c r="E40" s="5">
        <v>60</v>
      </c>
      <c r="F40" s="5">
        <v>61</v>
      </c>
      <c r="G40" s="5">
        <f>1617+4782</f>
        <v>6399</v>
      </c>
      <c r="H40" s="5">
        <f>5830+14013</f>
        <v>19843</v>
      </c>
      <c r="I40" s="5">
        <f>5127+10893</f>
        <v>16020</v>
      </c>
      <c r="J40" s="5">
        <f>216+665</f>
        <v>881</v>
      </c>
      <c r="K40" s="5">
        <v>61</v>
      </c>
      <c r="L40" s="5">
        <v>60</v>
      </c>
      <c r="M40" s="5">
        <v>61</v>
      </c>
      <c r="N40" s="5">
        <f t="shared" si="0"/>
        <v>43624</v>
      </c>
      <c r="O40" s="3"/>
    </row>
    <row r="41" spans="1:18">
      <c r="A41" s="3">
        <v>1988</v>
      </c>
      <c r="B41" s="5">
        <v>61</v>
      </c>
      <c r="C41" s="5">
        <v>58</v>
      </c>
      <c r="D41" s="5">
        <v>61</v>
      </c>
      <c r="E41" s="5">
        <v>60</v>
      </c>
      <c r="F41" s="5">
        <v>61</v>
      </c>
      <c r="G41" s="5">
        <f>5275+8100</f>
        <v>13375</v>
      </c>
      <c r="H41" s="5">
        <f>6347+9604</f>
        <v>15951</v>
      </c>
      <c r="I41" s="5">
        <f>3592+11024</f>
        <v>14616</v>
      </c>
      <c r="J41" s="5">
        <f>93+329</f>
        <v>422</v>
      </c>
      <c r="K41" s="5">
        <v>61</v>
      </c>
      <c r="L41" s="5">
        <v>60</v>
      </c>
      <c r="M41" s="5">
        <v>61</v>
      </c>
      <c r="N41" s="5">
        <f t="shared" si="0"/>
        <v>44847</v>
      </c>
      <c r="O41" s="3"/>
    </row>
    <row r="42" spans="1:18">
      <c r="A42" s="3">
        <v>1989</v>
      </c>
      <c r="B42" s="5">
        <v>61</v>
      </c>
      <c r="C42" s="5">
        <v>56</v>
      </c>
      <c r="D42" s="5">
        <v>61</v>
      </c>
      <c r="E42" s="5">
        <v>60</v>
      </c>
      <c r="F42" s="5">
        <v>61</v>
      </c>
      <c r="G42" s="5">
        <f>1219+3283</f>
        <v>4502</v>
      </c>
      <c r="H42" s="5">
        <f>6299+13942</f>
        <v>20241</v>
      </c>
      <c r="I42" s="5">
        <f>2767+10433</f>
        <v>13200</v>
      </c>
      <c r="J42" s="5">
        <f>60+2697</f>
        <v>2757</v>
      </c>
      <c r="K42" s="5">
        <v>61</v>
      </c>
      <c r="L42" s="5">
        <v>60</v>
      </c>
      <c r="M42" s="5">
        <v>61</v>
      </c>
      <c r="N42" s="5">
        <f t="shared" si="0"/>
        <v>41181</v>
      </c>
      <c r="O42" s="3"/>
    </row>
    <row r="43" spans="1:18">
      <c r="A43" s="3">
        <v>1990</v>
      </c>
      <c r="B43" s="5">
        <v>61</v>
      </c>
      <c r="C43" s="5">
        <v>56</v>
      </c>
      <c r="D43" s="5">
        <v>61</v>
      </c>
      <c r="E43" s="5">
        <v>60</v>
      </c>
      <c r="F43" s="5">
        <v>61</v>
      </c>
      <c r="G43" s="5">
        <f>3687+3019</f>
        <v>6706</v>
      </c>
      <c r="H43" s="5">
        <f>11611+16485</f>
        <v>28096</v>
      </c>
      <c r="I43" s="5">
        <f>5082+12234</f>
        <v>17316</v>
      </c>
      <c r="J43" s="5">
        <v>60</v>
      </c>
      <c r="K43" s="5">
        <v>61</v>
      </c>
      <c r="L43" s="5">
        <v>60</v>
      </c>
      <c r="M43" s="5">
        <v>61</v>
      </c>
      <c r="N43" s="5">
        <f t="shared" si="0"/>
        <v>52659</v>
      </c>
      <c r="O43" s="2" t="s">
        <v>14</v>
      </c>
    </row>
    <row r="44" spans="1:18">
      <c r="A44" s="3">
        <v>1991</v>
      </c>
      <c r="B44" s="5">
        <v>61</v>
      </c>
      <c r="C44" s="5">
        <v>56</v>
      </c>
      <c r="D44" s="5">
        <v>61</v>
      </c>
      <c r="E44" s="5">
        <v>60</v>
      </c>
      <c r="F44" s="5">
        <v>61</v>
      </c>
      <c r="G44" s="5">
        <v>4187</v>
      </c>
      <c r="H44" s="5">
        <v>20739</v>
      </c>
      <c r="I44" s="5">
        <v>13607</v>
      </c>
      <c r="J44" s="5">
        <v>60</v>
      </c>
      <c r="K44" s="5">
        <v>61</v>
      </c>
      <c r="L44" s="5">
        <v>60</v>
      </c>
      <c r="M44" s="5">
        <v>61</v>
      </c>
      <c r="N44" s="5">
        <f t="shared" si="0"/>
        <v>39074</v>
      </c>
      <c r="O44" s="3"/>
    </row>
    <row r="45" spans="1:18">
      <c r="A45" s="3">
        <v>1992</v>
      </c>
      <c r="B45" s="5">
        <v>61</v>
      </c>
      <c r="C45" s="5">
        <v>58</v>
      </c>
      <c r="D45" s="5">
        <v>61</v>
      </c>
      <c r="E45" s="5">
        <v>60</v>
      </c>
      <c r="F45" s="5">
        <v>61</v>
      </c>
      <c r="G45" s="5">
        <f>810+1144</f>
        <v>1954</v>
      </c>
      <c r="H45" s="5">
        <f>7063+12466</f>
        <v>19529</v>
      </c>
      <c r="I45" s="5">
        <f>387+5851</f>
        <v>6238</v>
      </c>
      <c r="J45" s="5">
        <f>60+2257</f>
        <v>2317</v>
      </c>
      <c r="K45" s="5">
        <v>61</v>
      </c>
      <c r="L45" s="5">
        <v>60</v>
      </c>
      <c r="M45" s="5">
        <v>61</v>
      </c>
      <c r="N45" s="5">
        <f t="shared" si="0"/>
        <v>30521</v>
      </c>
      <c r="O45" s="3"/>
    </row>
    <row r="46" spans="1:18">
      <c r="A46" s="3">
        <v>1993</v>
      </c>
      <c r="B46" s="5">
        <v>61</v>
      </c>
      <c r="C46" s="5">
        <v>56</v>
      </c>
      <c r="D46" s="5">
        <v>61</v>
      </c>
      <c r="E46" s="5">
        <v>60</v>
      </c>
      <c r="F46" s="5">
        <v>61</v>
      </c>
      <c r="G46" s="5">
        <f>59+2644</f>
        <v>2703</v>
      </c>
      <c r="H46" s="5">
        <f>2835+10300</f>
        <v>13135</v>
      </c>
      <c r="I46" s="5">
        <f>363+10268</f>
        <v>10631</v>
      </c>
      <c r="J46" s="5">
        <f>60+1882</f>
        <v>1942</v>
      </c>
      <c r="K46" s="5">
        <v>61</v>
      </c>
      <c r="L46" s="5">
        <v>60</v>
      </c>
      <c r="M46" s="5">
        <v>61</v>
      </c>
      <c r="N46" s="5">
        <f t="shared" si="0"/>
        <v>28892</v>
      </c>
      <c r="O46" s="5"/>
      <c r="P46" s="5"/>
    </row>
    <row r="47" spans="1:18">
      <c r="A47" s="8">
        <v>1994</v>
      </c>
      <c r="B47" s="10">
        <v>61</v>
      </c>
      <c r="C47" s="10">
        <v>56</v>
      </c>
      <c r="D47" s="10">
        <v>61</v>
      </c>
      <c r="E47" s="10">
        <v>60</v>
      </c>
      <c r="F47" s="10">
        <f>3243+1361</f>
        <v>4604</v>
      </c>
      <c r="G47" s="10">
        <f>5167+9023</f>
        <v>14190</v>
      </c>
      <c r="H47" s="10">
        <f>6754+13345</f>
        <v>20099</v>
      </c>
      <c r="I47" s="10">
        <f>4812+11534</f>
        <v>16346</v>
      </c>
      <c r="J47" s="10">
        <f>165+589</f>
        <v>754</v>
      </c>
      <c r="K47" s="10">
        <v>61</v>
      </c>
      <c r="L47" s="10">
        <v>60</v>
      </c>
      <c r="M47" s="10">
        <v>61</v>
      </c>
      <c r="N47" s="10">
        <f t="shared" si="0"/>
        <v>56413</v>
      </c>
      <c r="O47" s="8"/>
      <c r="P47" s="9"/>
      <c r="Q47" s="9"/>
      <c r="R47" s="9"/>
    </row>
    <row r="48" spans="1:18">
      <c r="A48" s="8">
        <v>1995</v>
      </c>
      <c r="B48" s="10">
        <v>61</v>
      </c>
      <c r="C48" s="10">
        <v>56</v>
      </c>
      <c r="D48" s="10">
        <v>61</v>
      </c>
      <c r="E48" s="10">
        <v>60</v>
      </c>
      <c r="F48" s="10">
        <v>61</v>
      </c>
      <c r="G48" s="10">
        <v>2039</v>
      </c>
      <c r="H48" s="10">
        <v>19823</v>
      </c>
      <c r="I48" s="10">
        <v>26225</v>
      </c>
      <c r="J48" s="10">
        <v>9275</v>
      </c>
      <c r="K48" s="10">
        <v>61</v>
      </c>
      <c r="L48" s="10">
        <v>60</v>
      </c>
      <c r="M48" s="10">
        <v>61</v>
      </c>
      <c r="N48" s="10">
        <f t="shared" ref="N48:N59" si="1">SUM(B48:M48)</f>
        <v>57843</v>
      </c>
      <c r="O48" s="8"/>
      <c r="P48" s="9"/>
      <c r="Q48" s="9"/>
      <c r="R48" s="9"/>
    </row>
    <row r="49" spans="1:18">
      <c r="A49" s="8">
        <v>1996</v>
      </c>
      <c r="B49" s="10">
        <v>61</v>
      </c>
      <c r="C49" s="10">
        <v>58</v>
      </c>
      <c r="D49" s="10">
        <v>61</v>
      </c>
      <c r="E49" s="10">
        <v>60</v>
      </c>
      <c r="F49" s="10">
        <v>61</v>
      </c>
      <c r="G49" s="10">
        <v>2289</v>
      </c>
      <c r="H49" s="10">
        <v>20777</v>
      </c>
      <c r="I49" s="10">
        <v>12704</v>
      </c>
      <c r="J49" s="10">
        <v>1831</v>
      </c>
      <c r="K49" s="10">
        <v>61</v>
      </c>
      <c r="L49" s="10">
        <v>60</v>
      </c>
      <c r="M49" s="10">
        <v>61</v>
      </c>
      <c r="N49" s="10">
        <f t="shared" si="1"/>
        <v>38084</v>
      </c>
      <c r="O49" s="8"/>
      <c r="P49" s="9"/>
      <c r="Q49" s="9"/>
      <c r="R49" s="9"/>
    </row>
    <row r="50" spans="1:18">
      <c r="A50" s="3">
        <v>1997</v>
      </c>
      <c r="B50" s="5">
        <v>61</v>
      </c>
      <c r="C50" s="5">
        <v>56</v>
      </c>
      <c r="D50" s="5">
        <v>61</v>
      </c>
      <c r="E50" s="5">
        <v>60</v>
      </c>
      <c r="F50" s="5">
        <v>61</v>
      </c>
      <c r="G50" s="5">
        <v>6732</v>
      </c>
      <c r="H50" s="5">
        <v>25194</v>
      </c>
      <c r="I50" s="5">
        <v>16764</v>
      </c>
      <c r="J50" s="5">
        <v>2622</v>
      </c>
      <c r="K50" s="5">
        <v>61</v>
      </c>
      <c r="L50" s="5">
        <v>60</v>
      </c>
      <c r="M50" s="5">
        <v>61</v>
      </c>
      <c r="N50" s="5">
        <f t="shared" si="1"/>
        <v>51793</v>
      </c>
      <c r="O50" s="3"/>
    </row>
    <row r="51" spans="1:18">
      <c r="A51" s="3">
        <v>1998</v>
      </c>
      <c r="B51" s="5">
        <v>61</v>
      </c>
      <c r="C51" s="5">
        <v>56</v>
      </c>
      <c r="D51" s="5">
        <v>61</v>
      </c>
      <c r="E51" s="5">
        <v>60</v>
      </c>
      <c r="F51" s="5">
        <v>61</v>
      </c>
      <c r="G51" s="5">
        <v>12357</v>
      </c>
      <c r="H51" s="5">
        <v>18738</v>
      </c>
      <c r="I51" s="5">
        <v>14707</v>
      </c>
      <c r="J51" s="5">
        <v>2005</v>
      </c>
      <c r="K51" s="5">
        <v>61</v>
      </c>
      <c r="L51" s="5">
        <v>60</v>
      </c>
      <c r="M51" s="5">
        <v>61</v>
      </c>
      <c r="N51" s="5">
        <f t="shared" si="1"/>
        <v>48288</v>
      </c>
      <c r="O51" s="3"/>
    </row>
    <row r="52" spans="1:18">
      <c r="A52" s="3">
        <v>1999</v>
      </c>
      <c r="B52" s="6">
        <v>61</v>
      </c>
      <c r="C52" s="6">
        <v>56</v>
      </c>
      <c r="D52" s="6">
        <v>61</v>
      </c>
      <c r="E52" s="6">
        <v>60</v>
      </c>
      <c r="F52" s="6">
        <v>61</v>
      </c>
      <c r="G52" s="6">
        <v>2612</v>
      </c>
      <c r="H52" s="6">
        <v>17980</v>
      </c>
      <c r="I52" s="6">
        <v>14182</v>
      </c>
      <c r="J52" s="6">
        <v>910</v>
      </c>
      <c r="K52" s="6">
        <v>61</v>
      </c>
      <c r="L52" s="6">
        <v>60</v>
      </c>
      <c r="M52" s="6">
        <v>61</v>
      </c>
      <c r="N52" s="5">
        <f t="shared" si="1"/>
        <v>36165</v>
      </c>
      <c r="O52" s="3"/>
    </row>
    <row r="53" spans="1:18">
      <c r="A53" s="3">
        <v>2000</v>
      </c>
      <c r="B53" s="6">
        <v>61</v>
      </c>
      <c r="C53" s="6">
        <v>58</v>
      </c>
      <c r="D53" s="6">
        <v>61</v>
      </c>
      <c r="E53" s="6">
        <v>60</v>
      </c>
      <c r="F53" s="6">
        <v>61</v>
      </c>
      <c r="G53" s="6">
        <v>12748</v>
      </c>
      <c r="H53" s="6">
        <v>17974</v>
      </c>
      <c r="I53" s="6">
        <v>14763</v>
      </c>
      <c r="J53" s="6">
        <v>60</v>
      </c>
      <c r="K53" s="6">
        <v>61</v>
      </c>
      <c r="L53" s="6">
        <v>60</v>
      </c>
      <c r="M53" s="6">
        <v>61</v>
      </c>
      <c r="N53" s="5">
        <f t="shared" si="1"/>
        <v>46028</v>
      </c>
      <c r="O53" s="3"/>
    </row>
    <row r="54" spans="1:18">
      <c r="A54" s="3">
        <v>2001</v>
      </c>
      <c r="B54" s="6">
        <v>61</v>
      </c>
      <c r="C54" s="6">
        <v>56</v>
      </c>
      <c r="D54" s="6">
        <v>61</v>
      </c>
      <c r="E54" s="6">
        <v>60</v>
      </c>
      <c r="F54" s="6">
        <v>61</v>
      </c>
      <c r="G54" s="6">
        <v>3005</v>
      </c>
      <c r="H54" s="6">
        <v>11992</v>
      </c>
      <c r="I54" s="6">
        <v>5712</v>
      </c>
      <c r="J54" s="6">
        <v>60</v>
      </c>
      <c r="K54" s="6">
        <v>61</v>
      </c>
      <c r="L54" s="6">
        <v>60</v>
      </c>
      <c r="M54" s="6">
        <v>61</v>
      </c>
      <c r="N54" s="5">
        <f t="shared" si="1"/>
        <v>21250</v>
      </c>
      <c r="O54" s="3"/>
    </row>
    <row r="55" spans="1:18">
      <c r="A55" s="3">
        <v>2002</v>
      </c>
      <c r="B55" s="4">
        <v>61</v>
      </c>
      <c r="C55" s="4">
        <v>56</v>
      </c>
      <c r="D55" s="4">
        <v>61</v>
      </c>
      <c r="E55" s="4">
        <v>60</v>
      </c>
      <c r="F55" s="4">
        <v>61</v>
      </c>
      <c r="G55" s="4">
        <v>875</v>
      </c>
      <c r="H55" s="7">
        <v>9253</v>
      </c>
      <c r="I55" s="4">
        <v>61</v>
      </c>
      <c r="J55" s="4">
        <v>60</v>
      </c>
      <c r="K55" s="4">
        <v>61</v>
      </c>
      <c r="L55" s="4">
        <v>60</v>
      </c>
      <c r="M55" s="4">
        <v>61</v>
      </c>
      <c r="N55" s="5">
        <f t="shared" si="1"/>
        <v>10730</v>
      </c>
      <c r="O55" s="3"/>
    </row>
    <row r="56" spans="1:18">
      <c r="A56" s="3">
        <v>2003</v>
      </c>
      <c r="B56" s="6">
        <v>61</v>
      </c>
      <c r="C56" s="6">
        <v>56</v>
      </c>
      <c r="D56" s="6">
        <v>61</v>
      </c>
      <c r="E56" s="6">
        <v>60</v>
      </c>
      <c r="F56" s="6">
        <v>61</v>
      </c>
      <c r="G56" s="6">
        <v>60</v>
      </c>
      <c r="H56" s="6">
        <v>61</v>
      </c>
      <c r="I56" s="6">
        <v>61</v>
      </c>
      <c r="J56" s="6">
        <v>60</v>
      </c>
      <c r="K56" s="6">
        <v>61</v>
      </c>
      <c r="L56" s="6">
        <v>60</v>
      </c>
      <c r="M56" s="6">
        <v>61</v>
      </c>
      <c r="N56" s="5">
        <f t="shared" si="1"/>
        <v>723</v>
      </c>
      <c r="O56" s="3"/>
    </row>
    <row r="57" spans="1:18">
      <c r="A57" s="3">
        <v>2004</v>
      </c>
      <c r="B57" s="13">
        <v>61</v>
      </c>
      <c r="C57" s="12">
        <v>58</v>
      </c>
      <c r="D57" s="12">
        <v>61</v>
      </c>
      <c r="E57" s="12">
        <v>60</v>
      </c>
      <c r="F57" s="12">
        <v>61</v>
      </c>
      <c r="G57" s="12">
        <v>60</v>
      </c>
      <c r="H57" s="12">
        <v>61</v>
      </c>
      <c r="I57" s="12">
        <v>61</v>
      </c>
      <c r="J57" s="12">
        <v>60</v>
      </c>
      <c r="K57" s="12">
        <v>61</v>
      </c>
      <c r="L57" s="12">
        <v>60</v>
      </c>
      <c r="M57" s="12">
        <v>61</v>
      </c>
      <c r="N57" s="5">
        <f t="shared" si="1"/>
        <v>725</v>
      </c>
    </row>
    <row r="58" spans="1:18">
      <c r="A58" s="1">
        <v>2005</v>
      </c>
      <c r="B58" s="13">
        <v>61</v>
      </c>
      <c r="C58" s="12">
        <v>56</v>
      </c>
      <c r="D58" s="12">
        <v>61</v>
      </c>
      <c r="E58" s="12">
        <v>60</v>
      </c>
      <c r="F58" s="12">
        <v>61</v>
      </c>
      <c r="G58" s="12">
        <v>60</v>
      </c>
      <c r="H58" s="12">
        <v>61</v>
      </c>
      <c r="I58" s="12">
        <v>61</v>
      </c>
      <c r="J58" s="1">
        <v>60</v>
      </c>
      <c r="K58" s="1">
        <v>61</v>
      </c>
      <c r="L58" s="1">
        <v>60</v>
      </c>
      <c r="M58" s="1">
        <v>61</v>
      </c>
      <c r="N58" s="1">
        <f t="shared" si="1"/>
        <v>723</v>
      </c>
    </row>
    <row r="59" spans="1:18">
      <c r="A59" s="1">
        <v>2006</v>
      </c>
      <c r="B59" s="1">
        <v>61</v>
      </c>
      <c r="C59" s="1">
        <v>56</v>
      </c>
      <c r="D59" s="1">
        <v>61</v>
      </c>
      <c r="E59" s="1">
        <v>60</v>
      </c>
      <c r="F59" s="1">
        <v>61</v>
      </c>
      <c r="G59" s="1">
        <v>60</v>
      </c>
      <c r="H59" s="1">
        <v>61</v>
      </c>
      <c r="I59" s="1">
        <v>61</v>
      </c>
      <c r="J59" s="1">
        <v>60</v>
      </c>
      <c r="K59" s="1">
        <v>61</v>
      </c>
      <c r="L59" s="1">
        <v>60</v>
      </c>
      <c r="M59" s="1">
        <v>61</v>
      </c>
      <c r="N59" s="1">
        <f t="shared" si="1"/>
        <v>723</v>
      </c>
    </row>
    <row r="60" spans="1:18">
      <c r="A60" s="1">
        <v>2007</v>
      </c>
      <c r="B60" s="1">
        <v>61</v>
      </c>
      <c r="C60" s="1">
        <v>56</v>
      </c>
      <c r="D60" s="1">
        <v>61</v>
      </c>
      <c r="E60" s="1">
        <v>60</v>
      </c>
      <c r="F60" s="1">
        <v>61</v>
      </c>
      <c r="G60" s="1">
        <v>60</v>
      </c>
      <c r="H60" s="1">
        <v>62</v>
      </c>
      <c r="I60" s="1">
        <v>62</v>
      </c>
      <c r="J60" s="1">
        <v>60</v>
      </c>
      <c r="K60" s="1">
        <v>61</v>
      </c>
      <c r="L60" s="1">
        <v>60</v>
      </c>
      <c r="M60" s="1">
        <v>61</v>
      </c>
      <c r="N60" s="1">
        <f t="shared" ref="N60:N69" si="2">SUM(B60:M60)</f>
        <v>725</v>
      </c>
    </row>
    <row r="61" spans="1:18">
      <c r="A61" s="1">
        <v>2008</v>
      </c>
      <c r="B61" s="1">
        <v>61</v>
      </c>
      <c r="C61" s="1">
        <v>58</v>
      </c>
      <c r="D61" s="1">
        <v>61</v>
      </c>
      <c r="E61" s="1">
        <v>60</v>
      </c>
      <c r="F61" s="1">
        <v>61</v>
      </c>
      <c r="G61" s="1">
        <v>60</v>
      </c>
      <c r="H61" s="1">
        <v>62</v>
      </c>
      <c r="I61" s="1">
        <v>62</v>
      </c>
      <c r="J61" s="1">
        <v>60</v>
      </c>
      <c r="K61" s="1">
        <v>62</v>
      </c>
      <c r="L61" s="1">
        <v>60</v>
      </c>
      <c r="M61" s="1">
        <v>62</v>
      </c>
      <c r="N61" s="1">
        <f t="shared" si="2"/>
        <v>729</v>
      </c>
    </row>
    <row r="62" spans="1:18">
      <c r="A62" s="1">
        <v>2009</v>
      </c>
      <c r="B62" s="12">
        <v>61</v>
      </c>
      <c r="C62" s="12">
        <v>56</v>
      </c>
      <c r="D62" s="12">
        <v>61</v>
      </c>
      <c r="E62" s="12">
        <v>60</v>
      </c>
      <c r="F62" s="12">
        <v>61</v>
      </c>
      <c r="G62" s="12">
        <v>4417</v>
      </c>
      <c r="H62" s="12">
        <v>10449</v>
      </c>
      <c r="I62" s="12">
        <v>8600</v>
      </c>
      <c r="J62" s="12">
        <v>60</v>
      </c>
      <c r="K62" s="12">
        <v>61</v>
      </c>
      <c r="L62" s="12">
        <v>60</v>
      </c>
      <c r="M62" s="12">
        <v>61</v>
      </c>
      <c r="N62" s="12">
        <f t="shared" si="2"/>
        <v>24007</v>
      </c>
    </row>
    <row r="63" spans="1:18">
      <c r="A63" s="1">
        <v>2010</v>
      </c>
      <c r="B63" s="12">
        <v>61</v>
      </c>
      <c r="C63" s="12">
        <v>56</v>
      </c>
      <c r="D63" s="12">
        <v>61</v>
      </c>
      <c r="E63" s="12">
        <v>60</v>
      </c>
      <c r="F63" s="12">
        <v>61</v>
      </c>
      <c r="G63" s="12">
        <v>1095</v>
      </c>
      <c r="H63" s="12">
        <v>9630</v>
      </c>
      <c r="I63" s="12">
        <v>8331</v>
      </c>
      <c r="J63" s="12">
        <v>1093</v>
      </c>
      <c r="K63" s="12">
        <v>61</v>
      </c>
      <c r="L63" s="12">
        <v>60</v>
      </c>
      <c r="M63" s="12">
        <v>61</v>
      </c>
      <c r="N63" s="12">
        <f t="shared" si="2"/>
        <v>20630</v>
      </c>
    </row>
    <row r="64" spans="1:18">
      <c r="A64" s="1">
        <v>2011</v>
      </c>
      <c r="B64" s="12">
        <v>61</v>
      </c>
      <c r="C64" s="12">
        <v>56</v>
      </c>
      <c r="D64" s="12">
        <v>61</v>
      </c>
      <c r="E64" s="12">
        <v>60</v>
      </c>
      <c r="F64" s="12">
        <v>61</v>
      </c>
      <c r="G64" s="12">
        <v>1894</v>
      </c>
      <c r="H64" s="12">
        <v>9622</v>
      </c>
      <c r="I64" s="12">
        <v>7837</v>
      </c>
      <c r="J64" s="12">
        <v>575</v>
      </c>
      <c r="K64" s="12">
        <v>61</v>
      </c>
      <c r="L64" s="12">
        <v>60</v>
      </c>
      <c r="M64" s="12">
        <v>61</v>
      </c>
      <c r="N64" s="12">
        <f t="shared" si="2"/>
        <v>20409</v>
      </c>
    </row>
    <row r="65" spans="1:14">
      <c r="A65" s="1">
        <v>2012</v>
      </c>
      <c r="B65" s="12">
        <v>61.488500000000002</v>
      </c>
      <c r="C65" s="12">
        <v>57.521500000000003</v>
      </c>
      <c r="D65" s="12">
        <v>61.488500000000002</v>
      </c>
      <c r="E65" s="12">
        <v>59.505000000000003</v>
      </c>
      <c r="F65" s="12">
        <v>61.488500000000002</v>
      </c>
      <c r="G65" s="12">
        <v>6315.4441649999999</v>
      </c>
      <c r="H65" s="12">
        <v>14610.461000000001</v>
      </c>
      <c r="I65" s="12">
        <v>12127.119000000001</v>
      </c>
      <c r="J65" s="12">
        <v>75.373000000000005</v>
      </c>
      <c r="K65" s="12">
        <v>61.488500000000002</v>
      </c>
      <c r="L65" s="12">
        <v>60</v>
      </c>
      <c r="M65" s="12">
        <v>61.488500000000002</v>
      </c>
      <c r="N65" s="12">
        <f t="shared" si="2"/>
        <v>33612.866164999999</v>
      </c>
    </row>
    <row r="66" spans="1:14">
      <c r="A66" s="1">
        <v>2013</v>
      </c>
      <c r="B66" s="12">
        <v>61.488500000000002</v>
      </c>
      <c r="C66" s="12">
        <v>56</v>
      </c>
      <c r="D66" s="12">
        <v>61.488500000000002</v>
      </c>
      <c r="E66" s="12">
        <v>2808.636</v>
      </c>
      <c r="F66" s="12">
        <v>4550.1490000000003</v>
      </c>
      <c r="G66" s="12">
        <v>672.40650000000005</v>
      </c>
      <c r="H66" s="12">
        <v>5416.9385000000002</v>
      </c>
      <c r="I66" s="12">
        <v>3792.4520000000002</v>
      </c>
      <c r="J66" s="12">
        <v>60</v>
      </c>
      <c r="K66" s="12">
        <v>61</v>
      </c>
      <c r="L66" s="12">
        <v>60</v>
      </c>
      <c r="M66" s="12">
        <v>61</v>
      </c>
      <c r="N66" s="12">
        <f t="shared" si="2"/>
        <v>17661.559000000001</v>
      </c>
    </row>
    <row r="67" spans="1:14">
      <c r="A67" s="1">
        <v>2014</v>
      </c>
      <c r="B67" s="12">
        <v>1819</v>
      </c>
      <c r="C67" s="12">
        <v>4628</v>
      </c>
      <c r="D67" s="12">
        <v>5296</v>
      </c>
      <c r="E67" s="12">
        <v>2775</v>
      </c>
      <c r="F67" s="12">
        <v>1646</v>
      </c>
      <c r="G67" s="12">
        <v>2007</v>
      </c>
      <c r="H67" s="12">
        <v>4540</v>
      </c>
      <c r="I67" s="12">
        <v>3453</v>
      </c>
      <c r="J67" s="12">
        <v>60</v>
      </c>
      <c r="K67" s="12">
        <v>61</v>
      </c>
      <c r="L67" s="12">
        <v>60</v>
      </c>
      <c r="M67" s="12">
        <v>61</v>
      </c>
      <c r="N67" s="12">
        <f t="shared" si="2"/>
        <v>26406</v>
      </c>
    </row>
    <row r="68" spans="1:14">
      <c r="A68" s="1">
        <v>2015</v>
      </c>
      <c r="B68" s="1">
        <v>61</v>
      </c>
      <c r="C68" s="1">
        <v>56</v>
      </c>
      <c r="D68" s="1">
        <v>61</v>
      </c>
      <c r="E68" s="1">
        <v>60</v>
      </c>
      <c r="F68" s="1">
        <v>61</v>
      </c>
      <c r="G68" s="1">
        <v>732</v>
      </c>
      <c r="H68" s="1">
        <v>7974</v>
      </c>
      <c r="I68" s="1">
        <v>6006</v>
      </c>
      <c r="J68" s="1">
        <v>855</v>
      </c>
      <c r="K68" s="1">
        <v>61</v>
      </c>
      <c r="L68" s="1">
        <v>60</v>
      </c>
      <c r="M68" s="1">
        <v>61</v>
      </c>
      <c r="N68" s="12">
        <f t="shared" si="2"/>
        <v>16048</v>
      </c>
    </row>
    <row r="69" spans="1:14">
      <c r="A69" s="1">
        <v>2016</v>
      </c>
      <c r="B69" s="1">
        <v>61</v>
      </c>
      <c r="C69" s="1">
        <v>58</v>
      </c>
      <c r="D69" s="1">
        <v>61</v>
      </c>
      <c r="E69" s="1">
        <v>60</v>
      </c>
      <c r="F69" s="1">
        <v>61</v>
      </c>
      <c r="G69" s="1">
        <v>1771</v>
      </c>
      <c r="H69" s="1">
        <v>8168</v>
      </c>
      <c r="I69" s="1">
        <v>7268</v>
      </c>
      <c r="J69" s="1">
        <v>492</v>
      </c>
      <c r="K69" s="1">
        <v>61</v>
      </c>
      <c r="L69" s="1">
        <v>60</v>
      </c>
      <c r="M69" s="1">
        <v>61</v>
      </c>
      <c r="N69" s="1">
        <f t="shared" si="2"/>
        <v>18182</v>
      </c>
    </row>
    <row r="70" spans="1:14">
      <c r="A70" s="1">
        <v>2017</v>
      </c>
      <c r="N70" s="1">
        <f t="shared" ref="N70" si="3">SUM(B70:M70)</f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2015-01-13T14:39:42Z</cp:lastPrinted>
  <dcterms:created xsi:type="dcterms:W3CDTF">2005-01-25T13:35:10Z</dcterms:created>
  <dcterms:modified xsi:type="dcterms:W3CDTF">2017-01-17T19:14:25Z</dcterms:modified>
</cp:coreProperties>
</file>