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300" windowWidth="14865" windowHeight="9015" tabRatio="888" activeTab="4"/>
  </bookViews>
  <sheets>
    <sheet name="Swanson Evap" sheetId="2" r:id="rId1"/>
    <sheet name="Enders Evap" sheetId="4" r:id="rId2"/>
    <sheet name="Hugh Butler Evap" sheetId="6" r:id="rId3"/>
    <sheet name="Harry Strunk Evap" sheetId="8" r:id="rId4"/>
    <sheet name="HCL Evap" sheetId="10" r:id="rId5"/>
    <sheet name="Norton Evap" sheetId="9" r:id="rId6"/>
    <sheet name="Lovewell LVKS" sheetId="11" r:id="rId7"/>
  </sheets>
  <definedNames>
    <definedName name="_xlnm.Print_Area">#REF!</definedName>
  </definedNames>
  <calcPr calcId="145621"/>
</workbook>
</file>

<file path=xl/calcChain.xml><?xml version="1.0" encoding="utf-8"?>
<calcChain xmlns="http://schemas.openxmlformats.org/spreadsheetml/2006/main">
  <c r="N28" i="10" l="1"/>
  <c r="P23" i="10"/>
  <c r="Q23" i="10"/>
  <c r="O23" i="10"/>
  <c r="L23" i="10"/>
  <c r="M23" i="10"/>
  <c r="K23" i="10"/>
  <c r="R11" i="10"/>
  <c r="R12" i="10" s="1"/>
  <c r="R13" i="10" s="1"/>
  <c r="R14" i="10" s="1"/>
  <c r="R15" i="10" s="1"/>
  <c r="R16" i="10" s="1"/>
  <c r="R17" i="10" s="1"/>
  <c r="R18" i="10" s="1"/>
  <c r="R19" i="10" s="1"/>
  <c r="R20" i="10" s="1"/>
  <c r="R21" i="10" s="1"/>
  <c r="R10" i="10"/>
  <c r="N15" i="10"/>
  <c r="N16" i="10" s="1"/>
  <c r="N17" i="10" s="1"/>
  <c r="N18" i="10" s="1"/>
  <c r="N19" i="10" s="1"/>
  <c r="N20" i="10" s="1"/>
  <c r="N21" i="10" s="1"/>
  <c r="N14" i="10"/>
  <c r="F16" i="11" l="1"/>
  <c r="E21" i="10" l="1"/>
  <c r="M17" i="11" l="1"/>
  <c r="M16" i="11"/>
  <c r="M15" i="11"/>
  <c r="M14" i="11"/>
  <c r="M13" i="11"/>
  <c r="M12" i="11"/>
  <c r="M11" i="11"/>
  <c r="M10" i="11"/>
  <c r="M9" i="11"/>
  <c r="M8" i="11"/>
  <c r="M7" i="11"/>
  <c r="M6" i="11"/>
  <c r="M17" i="9" l="1"/>
  <c r="M16" i="9"/>
  <c r="M15" i="9"/>
  <c r="M14" i="9"/>
  <c r="M13" i="9"/>
  <c r="M12" i="9"/>
  <c r="M11" i="9"/>
  <c r="M10" i="9"/>
  <c r="M9" i="9"/>
  <c r="M8" i="9"/>
  <c r="M7" i="9"/>
  <c r="M6" i="9"/>
  <c r="E6" i="10" l="1"/>
  <c r="G6" i="10"/>
  <c r="N6" i="8" l="1"/>
  <c r="N17" i="8"/>
  <c r="N16" i="8"/>
  <c r="N15" i="8"/>
  <c r="N14" i="8"/>
  <c r="N13" i="8"/>
  <c r="N12" i="8"/>
  <c r="N11" i="8"/>
  <c r="N10" i="8"/>
  <c r="N9" i="8"/>
  <c r="N8" i="8"/>
  <c r="N7" i="8"/>
  <c r="F6" i="8"/>
  <c r="H6" i="8"/>
  <c r="M8" i="6" l="1"/>
  <c r="M9" i="6"/>
  <c r="M10" i="6"/>
  <c r="M11" i="6"/>
  <c r="M12" i="6"/>
  <c r="M13" i="6"/>
  <c r="M14" i="6"/>
  <c r="M15" i="6"/>
  <c r="M16" i="6"/>
  <c r="M17" i="6"/>
  <c r="M7" i="6"/>
  <c r="M6" i="6"/>
  <c r="F6" i="6"/>
  <c r="H6" i="6"/>
  <c r="M7" i="4" l="1"/>
  <c r="M8" i="4"/>
  <c r="M9" i="4"/>
  <c r="M10" i="4"/>
  <c r="M11" i="4"/>
  <c r="M12" i="4"/>
  <c r="M13" i="4"/>
  <c r="M14" i="4"/>
  <c r="M15" i="4"/>
  <c r="M16" i="4"/>
  <c r="M6" i="4"/>
  <c r="M5" i="4"/>
  <c r="F17" i="2" l="1"/>
  <c r="F6" i="2" l="1"/>
  <c r="H6" i="2"/>
  <c r="M7" i="2"/>
  <c r="M8" i="2"/>
  <c r="M9" i="2"/>
  <c r="M10" i="2"/>
  <c r="M11" i="2"/>
  <c r="M12" i="2"/>
  <c r="M13" i="2"/>
  <c r="M14" i="2"/>
  <c r="M15" i="2"/>
  <c r="M16" i="2"/>
  <c r="M17" i="2"/>
  <c r="M18" i="2"/>
  <c r="E15" i="10" l="1"/>
  <c r="G14" i="10" l="1"/>
  <c r="H17" i="11" l="1"/>
  <c r="F17" i="11"/>
  <c r="H16" i="11"/>
  <c r="H15" i="11"/>
  <c r="F15" i="11"/>
  <c r="H14" i="11"/>
  <c r="F14" i="11"/>
  <c r="H13" i="11"/>
  <c r="F13" i="11"/>
  <c r="H12" i="11"/>
  <c r="F12" i="11"/>
  <c r="H11" i="11"/>
  <c r="F11" i="11"/>
  <c r="H10" i="11"/>
  <c r="F10" i="11"/>
  <c r="H9" i="11"/>
  <c r="F9" i="11"/>
  <c r="H8" i="11"/>
  <c r="F8" i="11"/>
  <c r="H7" i="11"/>
  <c r="F7" i="11"/>
  <c r="H6" i="11"/>
  <c r="F6" i="11"/>
  <c r="H19" i="11" l="1"/>
  <c r="F19" i="11"/>
  <c r="F10" i="4"/>
  <c r="E9" i="10" l="1"/>
  <c r="E10" i="10"/>
  <c r="F9" i="9" l="1"/>
  <c r="F8" i="9"/>
  <c r="H9" i="2"/>
  <c r="F9" i="2"/>
  <c r="F8" i="2"/>
  <c r="H7" i="2"/>
  <c r="H5" i="4" l="1"/>
  <c r="H6" i="9" l="1"/>
  <c r="H17" i="2" l="1"/>
  <c r="H16" i="2"/>
  <c r="H15" i="2"/>
  <c r="H14" i="2"/>
  <c r="H13" i="2"/>
  <c r="H12" i="2"/>
  <c r="H11" i="2"/>
  <c r="H10" i="2"/>
  <c r="H8" i="2"/>
  <c r="H16" i="4"/>
  <c r="H15" i="4"/>
  <c r="H14" i="4"/>
  <c r="H13" i="4"/>
  <c r="H12" i="4"/>
  <c r="H11" i="4"/>
  <c r="H10" i="4"/>
  <c r="H9" i="4"/>
  <c r="H8" i="4"/>
  <c r="H7" i="4"/>
  <c r="H6" i="4"/>
  <c r="H17" i="6"/>
  <c r="H16" i="6"/>
  <c r="H15" i="6"/>
  <c r="H14" i="6"/>
  <c r="H13" i="6"/>
  <c r="H12" i="6"/>
  <c r="H11" i="6"/>
  <c r="H10" i="6"/>
  <c r="H9" i="6"/>
  <c r="H8" i="6"/>
  <c r="H7" i="6"/>
  <c r="H17" i="8"/>
  <c r="H16" i="8"/>
  <c r="H15" i="8"/>
  <c r="H14" i="8"/>
  <c r="H13" i="8"/>
  <c r="H12" i="8"/>
  <c r="H11" i="8"/>
  <c r="H10" i="8"/>
  <c r="H9" i="8"/>
  <c r="H8" i="8"/>
  <c r="H7" i="8"/>
  <c r="G17" i="10"/>
  <c r="G16" i="10"/>
  <c r="G15" i="10"/>
  <c r="G13" i="10"/>
  <c r="G12" i="10"/>
  <c r="G11" i="10"/>
  <c r="G10" i="10"/>
  <c r="G9" i="10"/>
  <c r="G8" i="10"/>
  <c r="G7" i="10"/>
  <c r="H17" i="9"/>
  <c r="H7" i="9"/>
  <c r="H8" i="9"/>
  <c r="H9" i="9"/>
  <c r="H10" i="9"/>
  <c r="H11" i="9"/>
  <c r="H12" i="9"/>
  <c r="H13" i="9"/>
  <c r="H14" i="9"/>
  <c r="H15" i="9"/>
  <c r="H16" i="9"/>
  <c r="G19" i="10" l="1"/>
  <c r="H19" i="9"/>
  <c r="H19" i="8"/>
  <c r="H19" i="6"/>
  <c r="H19" i="2"/>
  <c r="H18" i="4"/>
  <c r="F17" i="9"/>
  <c r="F16" i="9"/>
  <c r="F15" i="9"/>
  <c r="F14" i="9"/>
  <c r="F13" i="9"/>
  <c r="F12" i="9"/>
  <c r="F11" i="9"/>
  <c r="F10" i="9"/>
  <c r="F7" i="9"/>
  <c r="F6" i="9"/>
  <c r="E17" i="10"/>
  <c r="E16" i="10"/>
  <c r="E14" i="10"/>
  <c r="E13" i="10"/>
  <c r="E12" i="10"/>
  <c r="E11" i="10"/>
  <c r="E8" i="10"/>
  <c r="E7" i="10"/>
  <c r="F17" i="8"/>
  <c r="F16" i="8"/>
  <c r="F15" i="8"/>
  <c r="F14" i="8"/>
  <c r="F13" i="8"/>
  <c r="F12" i="8"/>
  <c r="F11" i="8"/>
  <c r="F10" i="8"/>
  <c r="F9" i="8"/>
  <c r="F8" i="8"/>
  <c r="F7" i="8"/>
  <c r="F17" i="6"/>
  <c r="F16" i="6"/>
  <c r="F15" i="6"/>
  <c r="F14" i="6"/>
  <c r="F13" i="6"/>
  <c r="F12" i="6"/>
  <c r="F11" i="6"/>
  <c r="F10" i="6"/>
  <c r="F9" i="6"/>
  <c r="F8" i="6"/>
  <c r="F7" i="6"/>
  <c r="F16" i="4"/>
  <c r="F15" i="4"/>
  <c r="F14" i="4"/>
  <c r="F13" i="4"/>
  <c r="F12" i="4"/>
  <c r="F11" i="4"/>
  <c r="F9" i="4"/>
  <c r="F8" i="4"/>
  <c r="F7" i="4"/>
  <c r="F6" i="4"/>
  <c r="F5" i="4"/>
  <c r="F7" i="2"/>
  <c r="F10" i="2"/>
  <c r="F11" i="2"/>
  <c r="F12" i="2"/>
  <c r="F13" i="2"/>
  <c r="F14" i="2"/>
  <c r="F15" i="2"/>
  <c r="F16" i="2"/>
  <c r="I19" i="10" l="1"/>
  <c r="F19" i="6"/>
  <c r="E19" i="10"/>
  <c r="F19" i="9" l="1"/>
  <c r="F19" i="8" l="1"/>
  <c r="F18" i="4" l="1"/>
  <c r="F19" i="2" l="1"/>
</calcChain>
</file>

<file path=xl/sharedStrings.xml><?xml version="1.0" encoding="utf-8"?>
<sst xmlns="http://schemas.openxmlformats.org/spreadsheetml/2006/main" count="209" uniqueCount="79">
  <si>
    <t>NET EVAP</t>
  </si>
  <si>
    <t>PAN EVAP</t>
  </si>
  <si>
    <t>PRECIP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</si>
  <si>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</si>
  <si>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</si>
  <si>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</si>
  <si>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</si>
  <si>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</si>
  <si>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</si>
  <si>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</si>
  <si>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</si>
  <si>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</si>
  <si>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</si>
  <si>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</si>
  <si>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</si>
  <si>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AVG AREA</t>
  </si>
  <si>
    <t>Avg.Elev.</t>
  </si>
  <si>
    <t>AVG ELEV</t>
  </si>
  <si>
    <t>SWANSON EVAPORATION - 2016</t>
  </si>
  <si>
    <t>ENDERS EVAPORATION - 2016</t>
  </si>
  <si>
    <t>HUGH BUTLER EVAPORATION - 2016</t>
  </si>
  <si>
    <t>HARRY STRUNK EVAPORATION - 2016</t>
  </si>
  <si>
    <t>HARLAN COUNTY EVAPORATION - 2016</t>
  </si>
  <si>
    <t>NORTON EVAPORATION - 2016</t>
  </si>
  <si>
    <t>TRNE</t>
  </si>
  <si>
    <t>EDNE</t>
  </si>
  <si>
    <t>HBNE</t>
  </si>
  <si>
    <t>HSNE</t>
  </si>
  <si>
    <t>HCNE</t>
  </si>
  <si>
    <t>KSKS</t>
  </si>
  <si>
    <t>2016 KBID Warren Act Water</t>
  </si>
  <si>
    <t>Inflow</t>
  </si>
  <si>
    <t>Evap</t>
  </si>
  <si>
    <t>Share</t>
  </si>
  <si>
    <t>Use</t>
  </si>
  <si>
    <t>Storage</t>
  </si>
  <si>
    <t>(AF)</t>
  </si>
  <si>
    <t>---</t>
  </si>
  <si>
    <t>Kansas Only Evap</t>
  </si>
  <si>
    <t>LVKS</t>
  </si>
  <si>
    <t>LOVEWELL EVAPORATION - 2016</t>
  </si>
  <si>
    <t>TOTAL</t>
  </si>
  <si>
    <t>MONTH</t>
  </si>
  <si>
    <t>GROSS EVAP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</si>
  <si>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</si>
  <si>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</si>
  <si>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</si>
  <si>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</si>
  <si>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</si>
  <si>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</si>
  <si>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</si>
  <si>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</si>
  <si>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</si>
  <si>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Nov</t>
  </si>
  <si>
    <t>Dec</t>
  </si>
  <si>
    <t>Oct</t>
  </si>
  <si>
    <t>swa-pan.xlsx</t>
  </si>
  <si>
    <t>SOURCES</t>
  </si>
  <si>
    <t>Swa-prec.xlsx</t>
  </si>
  <si>
    <t>Swa-elev.xlsx</t>
  </si>
  <si>
    <t>End-pan.xlsx</t>
  </si>
  <si>
    <t>End-prec.xlsx</t>
  </si>
  <si>
    <t>End-elev.xlsx</t>
  </si>
  <si>
    <t>Hb-pan.xlsx</t>
  </si>
  <si>
    <t>Hb-prec.xlsx</t>
  </si>
  <si>
    <t>Hb-elev.xlsx</t>
  </si>
  <si>
    <t>Hs-pan.xlsx</t>
  </si>
  <si>
    <t>Hs-prec.xlsx</t>
  </si>
  <si>
    <t>Hs-elev.xlsx</t>
  </si>
  <si>
    <t>Source:</t>
  </si>
  <si>
    <t>2016 HCL Compact Call Accting.xlsx</t>
  </si>
  <si>
    <t>Nor-evap.xlsx</t>
  </si>
  <si>
    <t>Nor-prec.xlsx</t>
  </si>
  <si>
    <t>Nor-elev.xlsx</t>
  </si>
  <si>
    <t>Source</t>
  </si>
  <si>
    <t>Lov-pan.xlsx</t>
  </si>
  <si>
    <t>Lov-prec.xlsx</t>
  </si>
  <si>
    <t>Lov-elev.xlsx</t>
  </si>
  <si>
    <t>Previous Year's Warren Act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</si>
</sst>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3">
    <font>
      <sz val="12"/>
      <name val="Arial"/>
    </font>
    <font>
      <sz val="12"/>
      <name val="Arial"/>
      <family val="2"/>
    </font>
    <font>
      <sz val="12"/>
      <name val="SWISS"/>
    </font>
    <font>
      <sz val="12"/>
      <name val="Arial"/>
      <family val="2"/>
    </font>
    <font>
      <sz val="12"/>
      <color rgb="FF0000FF"/>
      <name val="Arial"/>
      <family val="2"/>
    </font>
    <font>
      <sz val="10"/>
      <name val="Arial Unicode MS"/>
    </font>
    <font>
      <sz val="12"/>
      <color rgb="FFFF0000"/>
      <name val="SWISS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rgb="FF000000"/>
      <name val="Arial"/>
      <family val="2"/>
    </font>
    <font>
      <i/>
      <sz val="12"/>
      <name val="Arial"/>
      <family val="2"/>
    </font>
    <font>
      <i/>
      <sz val="12"/>
      <name val="SWISS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0" fillId="0" borderId="0" xfId="0" applyNumberForma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1" fontId="4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/>
    <xf numFmtId="2" fontId="0" fillId="0" borderId="0" xfId="0" applyNumberFormat="1"/>
    <xf numFmtId="0" fontId="0" fillId="0" borderId="0" xfId="0"/>
    <xf numFmtId="0" fontId="0" fillId="0" borderId="0" xfId="0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5" fillId="0" borderId="0" xfId="0" applyFont="1"/>
    <xf numFmtId="0" fontId="0" fillId="0" borderId="0" xfId="0" applyFill="1"/>
    <xf numFmtId="2" fontId="6" fillId="0" borderId="0" xfId="0" applyNumberFormat="1" applyFont="1"/>
    <xf numFmtId="2" fontId="1" fillId="0" borderId="0" xfId="0" applyNumberFormat="1" applyFont="1"/>
    <xf numFmtId="0" fontId="1" fillId="0" borderId="0" xfId="0" applyFont="1" applyFill="1"/>
    <xf numFmtId="0" fontId="7" fillId="0" borderId="0" xfId="0" applyFont="1"/>
    <xf numFmtId="2" fontId="7" fillId="0" borderId="0" xfId="0" applyNumberFormat="1" applyFont="1"/>
    <xf numFmtId="0" fontId="7" fillId="0" borderId="0" xfId="0" applyFont="1" applyFill="1"/>
    <xf numFmtId="1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0" borderId="0" xfId="0" applyNumberFormat="1"/>
    <xf numFmtId="0" fontId="0" fillId="0" borderId="0" xfId="0"/>
    <xf numFmtId="0" fontId="9" fillId="0" borderId="0" xfId="0" applyNumberFormat="1" applyFont="1" applyAlignment="1" applyProtection="1">
      <alignment horizontal="right" vertical="center"/>
    </xf>
    <xf numFmtId="2" fontId="1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NumberFormat="1" applyFont="1" applyAlignment="1"/>
    <xf numFmtId="1" fontId="2" fillId="0" borderId="0" xfId="0" applyNumberFormat="1" applyFont="1" applyAlignment="1"/>
    <xf numFmtId="2" fontId="2" fillId="0" borderId="0" xfId="0" applyNumberFormat="1" applyFont="1" applyAlignment="1"/>
    <xf numFmtId="1" fontId="2" fillId="0" borderId="0" xfId="0" applyNumberFormat="1" applyFont="1"/>
    <xf numFmtId="2" fontId="2" fillId="0" borderId="0" xfId="0" applyNumberFormat="1" applyFont="1" applyBorder="1" applyAlignment="1"/>
    <xf numFmtId="2" fontId="2" fillId="0" borderId="0" xfId="0" applyNumberFormat="1" applyFont="1" applyBorder="1"/>
    <xf numFmtId="0" fontId="1" fillId="0" borderId="0" xfId="0" applyFont="1" applyAlignment="1">
      <alignment vertical="center"/>
    </xf>
    <xf numFmtId="0" fontId="11" fillId="0" borderId="0" xfId="0" applyFont="1"/>
    <xf numFmtId="0" fontId="12" fillId="0" borderId="0" xfId="1" applyNumberFormat="1" applyFont="1" applyAlignment="1"/>
    <xf numFmtId="0" fontId="7" fillId="0" borderId="0" xfId="0" applyFont="1" applyFill="1" applyAlignment="1">
      <alignment horizontal="right"/>
    </xf>
    <xf numFmtId="2" fontId="2" fillId="0" borderId="0" xfId="0" applyNumberFormat="1" applyFont="1" applyFill="1"/>
    <xf numFmtId="2" fontId="1" fillId="0" borderId="0" xfId="0" applyNumberFormat="1" applyFont="1" applyFill="1"/>
    <xf numFmtId="0" fontId="3" fillId="0" borderId="0" xfId="0" applyFont="1" applyFill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/>
    <xf numFmtId="0" fontId="1" fillId="0" borderId="0" xfId="0" applyNumberFormat="1" applyFont="1" applyAlignment="1"/>
    <xf numFmtId="0" fontId="1" fillId="0" borderId="2" xfId="0" applyNumberFormat="1" applyFont="1" applyBorder="1" applyAlignment="1"/>
    <xf numFmtId="0" fontId="1" fillId="0" borderId="0" xfId="0" applyNumberFormat="1" applyFont="1" applyAlignment="1">
      <alignment horizontal="center"/>
    </xf>
    <xf numFmtId="0" fontId="1" fillId="0" borderId="2" xfId="0" applyNumberFormat="1" applyFont="1" applyBorder="1" applyAlignment="1">
      <alignment horizontal="center"/>
    </xf>
    <xf numFmtId="1" fontId="1" fillId="0" borderId="3" xfId="0" applyNumberFormat="1" applyFont="1" applyBorder="1" applyAlignment="1"/>
    <xf numFmtId="1" fontId="1" fillId="0" borderId="4" xfId="0" applyNumberFormat="1" applyFont="1" applyBorder="1" applyAlignment="1"/>
    <xf numFmtId="1" fontId="2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1" fillId="0" borderId="6" xfId="0" applyNumberFormat="1" applyFont="1" applyBorder="1" applyAlignment="1"/>
    <xf numFmtId="0" fontId="1" fillId="0" borderId="6" xfId="0" applyNumberFormat="1" applyFont="1" applyBorder="1" applyAlignment="1">
      <alignment horizontal="center"/>
    </xf>
    <xf numFmtId="1" fontId="1" fillId="3" borderId="8" xfId="0" applyNumberFormat="1" applyFont="1" applyFill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1" fillId="3" borderId="7" xfId="0" applyNumberFormat="1" applyFont="1" applyFill="1" applyBorder="1" applyAlignment="1">
      <alignment horizontal="center"/>
    </xf>
    <xf numFmtId="0" fontId="8" fillId="0" borderId="2" xfId="0" applyNumberFormat="1" applyFont="1" applyBorder="1" applyAlignment="1">
      <alignment horizontal="centerContinuous"/>
    </xf>
    <xf numFmtId="0" fontId="8" fillId="0" borderId="0" xfId="0" applyNumberFormat="1" applyFont="1" applyBorder="1" applyAlignment="1">
      <alignment horizontal="centerContinuous"/>
    </xf>
    <xf numFmtId="0" fontId="8" fillId="0" borderId="6" xfId="0" applyNumberFormat="1" applyFont="1" applyBorder="1" applyAlignment="1">
      <alignment horizontal="centerContinuous"/>
    </xf>
    <xf numFmtId="1" fontId="1" fillId="0" borderId="9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D6" sqref="D6:D17"/>
    </sheetView>
  </sheetViews>
  <sheetFormatPr defaultRowHeight="15"/>
  <cols>
    <col min="1" max="1" width="4.77734375" bestFit="1" customWidth="1"/>
    <col min="2" max="2" width="9.6640625" bestFit="1" customWidth="1"/>
    <col min="3" max="3" width="7.44140625" bestFit="1" customWidth="1"/>
    <col min="4" max="5" width="9.77734375" bestFit="1" customWidth="1"/>
  </cols>
  <sheetData>
    <row r="1" spans="1:13">
      <c r="C1" t="s">
        <v>24</v>
      </c>
    </row>
    <row r="2" spans="1:13">
      <c r="A2" s="56" t="s">
        <v>18</v>
      </c>
      <c r="B2" s="57"/>
      <c r="C2" s="57"/>
      <c r="D2" s="57"/>
      <c r="E2" s="57"/>
    </row>
    <row r="3" spans="1:13" s="17" customFormat="1">
      <c r="A3" s="13"/>
      <c r="B3" s="14"/>
      <c r="C3" s="14"/>
      <c r="D3" s="14"/>
      <c r="E3" s="14"/>
    </row>
    <row r="4" spans="1:13">
      <c r="A4" s="39" t="s">
        <v>57</v>
      </c>
      <c r="B4" s="50" t="s">
        <v>56</v>
      </c>
      <c r="C4" s="51" t="s">
        <v>58</v>
      </c>
      <c r="D4" s="51" t="s">
        <v>59</v>
      </c>
    </row>
    <row r="5" spans="1:13">
      <c r="B5" s="1" t="s">
        <v>1</v>
      </c>
      <c r="C5" s="1" t="s">
        <v>2</v>
      </c>
      <c r="D5" t="s">
        <v>16</v>
      </c>
      <c r="E5" s="1" t="s">
        <v>15</v>
      </c>
      <c r="F5" s="4" t="s">
        <v>0</v>
      </c>
      <c r="H5" t="s">
        <v>43</v>
      </c>
      <c r="K5" s="51" t="s">
        <v>59</v>
      </c>
    </row>
    <row r="6" spans="1:13">
      <c r="A6" s="2" t="s">
        <v>3</v>
      </c>
      <c r="B6" s="34">
        <v>1.24</v>
      </c>
      <c r="C6" s="15">
        <v>0.04</v>
      </c>
      <c r="D6" s="39">
        <v>2735.2750000000001</v>
      </c>
      <c r="E6" s="22">
        <v>3025</v>
      </c>
      <c r="F6" s="20">
        <f t="shared" ref="F6:F17" si="0">+(B6)/12*0.7*E6-(C6/12*E6)</f>
        <v>208.72499999999999</v>
      </c>
      <c r="H6" s="25">
        <f t="shared" ref="H6:H17" si="1">B6*E6*0.7/12</f>
        <v>218.80833333333331</v>
      </c>
      <c r="K6" s="43">
        <v>2015</v>
      </c>
      <c r="L6" s="43">
        <v>2016</v>
      </c>
    </row>
    <row r="7" spans="1:13">
      <c r="A7" s="2" t="s">
        <v>4</v>
      </c>
      <c r="B7" s="34">
        <v>1.55</v>
      </c>
      <c r="C7" s="15">
        <v>0.89</v>
      </c>
      <c r="D7" s="39">
        <v>2736.27</v>
      </c>
      <c r="E7" s="22">
        <v>3120</v>
      </c>
      <c r="F7" s="20">
        <f t="shared" si="0"/>
        <v>50.700000000000017</v>
      </c>
      <c r="H7" s="25">
        <f t="shared" si="1"/>
        <v>282.09999999999997</v>
      </c>
      <c r="K7" s="15"/>
      <c r="L7" s="15">
        <v>2735.71</v>
      </c>
      <c r="M7" s="16">
        <f>AVERAGE(L7,K18)</f>
        <v>2735.2750000000001</v>
      </c>
    </row>
    <row r="8" spans="1:13">
      <c r="A8" s="2" t="s">
        <v>5</v>
      </c>
      <c r="B8" s="34">
        <v>2.5099999999999998</v>
      </c>
      <c r="C8" s="15">
        <v>0.7</v>
      </c>
      <c r="D8" s="39">
        <v>2737.2349999999997</v>
      </c>
      <c r="E8" s="25">
        <v>3212</v>
      </c>
      <c r="F8" s="20">
        <f t="shared" si="0"/>
        <v>282.92366666666658</v>
      </c>
      <c r="H8" s="25">
        <f t="shared" si="1"/>
        <v>470.29033333333319</v>
      </c>
      <c r="K8" s="15"/>
      <c r="L8" s="15">
        <v>2736.83</v>
      </c>
      <c r="M8" s="16">
        <f>AVERAGE(L7:L8)</f>
        <v>2736.27</v>
      </c>
    </row>
    <row r="9" spans="1:13">
      <c r="A9" s="2" t="s">
        <v>6</v>
      </c>
      <c r="B9" s="34">
        <v>4.68</v>
      </c>
      <c r="C9" s="15">
        <v>5.57</v>
      </c>
      <c r="D9" s="39">
        <v>2738.8999999999996</v>
      </c>
      <c r="E9" s="25">
        <v>3377</v>
      </c>
      <c r="F9" s="20">
        <f t="shared" si="0"/>
        <v>-645.56983333333335</v>
      </c>
      <c r="H9" s="25">
        <f t="shared" si="1"/>
        <v>921.92099999999982</v>
      </c>
      <c r="K9" s="15"/>
      <c r="L9" s="15">
        <v>2737.64</v>
      </c>
      <c r="M9" s="16">
        <f t="shared" ref="M9:M17" si="2">AVERAGE(L8:L9)</f>
        <v>2737.2349999999997</v>
      </c>
    </row>
    <row r="10" spans="1:13">
      <c r="A10" s="2" t="s">
        <v>7</v>
      </c>
      <c r="B10" s="34">
        <v>6.32</v>
      </c>
      <c r="C10" s="15">
        <v>4.53</v>
      </c>
      <c r="D10" s="24">
        <v>2740.8850000000002</v>
      </c>
      <c r="E10" s="28">
        <v>3600</v>
      </c>
      <c r="F10" s="29">
        <f t="shared" si="0"/>
        <v>-31.799999999999955</v>
      </c>
      <c r="H10" s="26">
        <f t="shared" si="1"/>
        <v>1327.2</v>
      </c>
      <c r="K10" s="15"/>
      <c r="L10" s="15">
        <v>2740.16</v>
      </c>
      <c r="M10" s="16">
        <f t="shared" si="2"/>
        <v>2738.8999999999996</v>
      </c>
    </row>
    <row r="11" spans="1:13">
      <c r="A11" s="2" t="s">
        <v>8</v>
      </c>
      <c r="B11" s="34">
        <v>8.5500000000000007</v>
      </c>
      <c r="C11" s="15">
        <v>1.82</v>
      </c>
      <c r="D11" s="39">
        <v>2741.335</v>
      </c>
      <c r="E11" s="25">
        <v>3655</v>
      </c>
      <c r="F11" s="20">
        <f t="shared" si="0"/>
        <v>1268.5895833333332</v>
      </c>
      <c r="G11" s="10"/>
      <c r="H11" s="10">
        <f t="shared" si="1"/>
        <v>1822.9312500000003</v>
      </c>
      <c r="K11" s="15"/>
      <c r="L11" s="15">
        <v>2741.61</v>
      </c>
      <c r="M11" s="16">
        <f t="shared" si="2"/>
        <v>2740.8850000000002</v>
      </c>
    </row>
    <row r="12" spans="1:13">
      <c r="A12" s="2" t="s">
        <v>9</v>
      </c>
      <c r="B12" s="34">
        <v>7.65</v>
      </c>
      <c r="C12" s="15">
        <v>2.17</v>
      </c>
      <c r="D12" s="39">
        <v>2739.7049999999999</v>
      </c>
      <c r="E12" s="35">
        <v>3461</v>
      </c>
      <c r="F12" s="29">
        <f t="shared" si="0"/>
        <v>918.60708333333343</v>
      </c>
      <c r="H12" s="26">
        <f t="shared" si="1"/>
        <v>1544.4712499999998</v>
      </c>
      <c r="K12" s="15"/>
      <c r="L12" s="15">
        <v>2741.06</v>
      </c>
      <c r="M12" s="16">
        <f t="shared" si="2"/>
        <v>2741.335</v>
      </c>
    </row>
    <row r="13" spans="1:13">
      <c r="A13" s="2" t="s">
        <v>10</v>
      </c>
      <c r="B13" s="34">
        <v>7.08</v>
      </c>
      <c r="C13" s="15">
        <v>2.1800000000000002</v>
      </c>
      <c r="D13" s="39">
        <v>2737.0299999999997</v>
      </c>
      <c r="E13" s="28">
        <v>3192</v>
      </c>
      <c r="F13" s="29">
        <f t="shared" si="0"/>
        <v>738.41599999999983</v>
      </c>
      <c r="G13" s="26"/>
      <c r="H13" s="26">
        <f t="shared" si="1"/>
        <v>1318.296</v>
      </c>
      <c r="K13" s="15"/>
      <c r="L13" s="15">
        <v>2738.35</v>
      </c>
      <c r="M13" s="16">
        <f t="shared" si="2"/>
        <v>2739.7049999999999</v>
      </c>
    </row>
    <row r="14" spans="1:13">
      <c r="A14" s="2" t="s">
        <v>11</v>
      </c>
      <c r="B14" s="34">
        <v>4.4800000000000004</v>
      </c>
      <c r="C14" s="15">
        <v>2.14</v>
      </c>
      <c r="D14" s="39">
        <v>2735.5050000000001</v>
      </c>
      <c r="E14" s="25">
        <v>3048</v>
      </c>
      <c r="F14" s="20">
        <f t="shared" si="0"/>
        <v>252.98399999999981</v>
      </c>
      <c r="G14" s="10"/>
      <c r="H14" s="10">
        <f t="shared" si="1"/>
        <v>796.54399999999998</v>
      </c>
      <c r="K14" s="15"/>
      <c r="L14" s="15">
        <v>2735.71</v>
      </c>
      <c r="M14" s="16">
        <f t="shared" si="2"/>
        <v>2737.0299999999997</v>
      </c>
    </row>
    <row r="15" spans="1:13">
      <c r="A15" s="2" t="s">
        <v>12</v>
      </c>
      <c r="B15" s="34">
        <v>5.82</v>
      </c>
      <c r="C15" s="15">
        <v>0.11</v>
      </c>
      <c r="D15" s="24">
        <v>2735.12</v>
      </c>
      <c r="E15" s="25">
        <v>3010</v>
      </c>
      <c r="F15" s="20">
        <f t="shared" si="0"/>
        <v>994.3033333333334</v>
      </c>
      <c r="G15" s="10"/>
      <c r="H15" s="10">
        <f t="shared" si="1"/>
        <v>1021.895</v>
      </c>
      <c r="K15" s="15"/>
      <c r="L15" s="15">
        <v>2735.3</v>
      </c>
      <c r="M15" s="16">
        <f t="shared" si="2"/>
        <v>2735.5050000000001</v>
      </c>
    </row>
    <row r="16" spans="1:13">
      <c r="A16" s="2" t="s">
        <v>13</v>
      </c>
      <c r="B16" s="34">
        <v>2.87</v>
      </c>
      <c r="C16" s="15">
        <v>0.9</v>
      </c>
      <c r="D16" s="24">
        <v>2735.0150000000003</v>
      </c>
      <c r="E16" s="25">
        <v>3000</v>
      </c>
      <c r="F16" s="20">
        <f t="shared" si="0"/>
        <v>277.25</v>
      </c>
      <c r="G16" s="39"/>
      <c r="H16" s="39">
        <f t="shared" si="1"/>
        <v>502.25</v>
      </c>
      <c r="K16" s="15"/>
      <c r="L16" s="15">
        <v>2734.94</v>
      </c>
      <c r="M16" s="16">
        <f t="shared" si="2"/>
        <v>2735.12</v>
      </c>
    </row>
    <row r="17" spans="1:13">
      <c r="A17" s="2" t="s">
        <v>14</v>
      </c>
      <c r="B17" s="34">
        <v>1.47</v>
      </c>
      <c r="C17" s="15">
        <v>0.6</v>
      </c>
      <c r="D17" s="24">
        <v>2735.36</v>
      </c>
      <c r="E17" s="25">
        <v>3033</v>
      </c>
      <c r="F17" s="20">
        <f t="shared" si="0"/>
        <v>108.42975000000001</v>
      </c>
      <c r="G17" s="39"/>
      <c r="H17" s="39">
        <f t="shared" si="1"/>
        <v>260.07974999999999</v>
      </c>
      <c r="K17" s="15"/>
      <c r="L17" s="15">
        <v>2735.09</v>
      </c>
      <c r="M17" s="16">
        <f t="shared" si="2"/>
        <v>2735.0150000000003</v>
      </c>
    </row>
    <row r="18" spans="1:13">
      <c r="B18" s="5"/>
      <c r="C18" s="3"/>
      <c r="E18" s="6"/>
      <c r="F18" s="17"/>
      <c r="H18" s="18"/>
      <c r="K18" s="15">
        <v>2734.84</v>
      </c>
      <c r="L18" s="15">
        <v>2735.63</v>
      </c>
      <c r="M18" s="16">
        <f>AVERAGE(L17:L18)</f>
        <v>2735.36</v>
      </c>
    </row>
    <row r="19" spans="1:13">
      <c r="F19" s="12">
        <f>SUM(F6:F17)</f>
        <v>4423.5585833333325</v>
      </c>
      <c r="H19" s="12">
        <f>SUM(H6:H18)</f>
        <v>10486.786916666668</v>
      </c>
    </row>
    <row r="20" spans="1:13">
      <c r="A20" s="7"/>
      <c r="E20" s="6"/>
    </row>
  </sheetData>
  <mergeCells count="1">
    <mergeCell ref="A2:E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F18" sqref="F18:H18"/>
    </sheetView>
  </sheetViews>
  <sheetFormatPr defaultRowHeight="15"/>
  <cols>
    <col min="1" max="1" width="4.77734375" bestFit="1" customWidth="1"/>
    <col min="2" max="2" width="9.6640625" bestFit="1" customWidth="1"/>
    <col min="3" max="3" width="7.44140625" bestFit="1" customWidth="1"/>
    <col min="4" max="4" width="7.44140625" style="17" customWidth="1"/>
    <col min="5" max="5" width="7.44140625" style="34" customWidth="1"/>
    <col min="6" max="6" width="7.44140625" style="17" customWidth="1"/>
    <col min="7" max="8" width="9.77734375" bestFit="1" customWidth="1"/>
  </cols>
  <sheetData>
    <row r="1" spans="1:13">
      <c r="C1" t="s">
        <v>25</v>
      </c>
    </row>
    <row r="2" spans="1:13">
      <c r="A2" s="56" t="s">
        <v>19</v>
      </c>
      <c r="B2" s="57"/>
      <c r="C2" s="57"/>
      <c r="D2" s="57"/>
      <c r="E2" s="57"/>
      <c r="F2" s="57"/>
      <c r="G2" s="57"/>
      <c r="H2" s="57"/>
    </row>
    <row r="3" spans="1:13">
      <c r="B3" s="50" t="s">
        <v>60</v>
      </c>
      <c r="C3" s="50" t="s">
        <v>61</v>
      </c>
      <c r="D3" s="50" t="s">
        <v>62</v>
      </c>
      <c r="F3"/>
      <c r="K3" s="50" t="s">
        <v>62</v>
      </c>
    </row>
    <row r="4" spans="1:13">
      <c r="B4" s="1" t="s">
        <v>1</v>
      </c>
      <c r="C4" s="1" t="s">
        <v>2</v>
      </c>
      <c r="D4" s="10" t="s">
        <v>17</v>
      </c>
      <c r="E4" s="1" t="s">
        <v>15</v>
      </c>
      <c r="F4" s="4" t="s">
        <v>0</v>
      </c>
      <c r="H4" t="s">
        <v>43</v>
      </c>
      <c r="K4" s="43">
        <v>2015</v>
      </c>
      <c r="L4" s="43">
        <v>2016</v>
      </c>
    </row>
    <row r="5" spans="1:13">
      <c r="A5" s="2" t="s">
        <v>3</v>
      </c>
      <c r="B5" s="15">
        <v>1.26</v>
      </c>
      <c r="C5" s="15">
        <v>0.15</v>
      </c>
      <c r="D5" s="36">
        <v>3084.4350000000004</v>
      </c>
      <c r="E5" s="19">
        <v>683</v>
      </c>
      <c r="F5" s="20">
        <f t="shared" ref="F5:F16" si="0">+(B5)/12*0.7*E5-(C5/12*E5)</f>
        <v>41.662999999999997</v>
      </c>
      <c r="H5" s="10">
        <f t="shared" ref="H5:H16" si="1">B5*E5*0.7/12</f>
        <v>50.200499999999998</v>
      </c>
      <c r="K5" s="43">
        <v>3083.19</v>
      </c>
      <c r="L5" s="43">
        <v>3084.59</v>
      </c>
      <c r="M5">
        <f>AVERAGE(L5,K16)</f>
        <v>3084.4350000000004</v>
      </c>
    </row>
    <row r="6" spans="1:13">
      <c r="A6" s="2" t="s">
        <v>4</v>
      </c>
      <c r="B6" s="15">
        <v>1.53</v>
      </c>
      <c r="C6" s="15">
        <v>1.07</v>
      </c>
      <c r="D6" s="24">
        <v>3084.7950000000001</v>
      </c>
      <c r="E6" s="19">
        <v>693</v>
      </c>
      <c r="F6" s="20">
        <f t="shared" si="0"/>
        <v>5.774999999999153E-2</v>
      </c>
      <c r="H6" s="10">
        <f t="shared" si="1"/>
        <v>61.850249999999996</v>
      </c>
      <c r="K6" s="43">
        <v>3083.56</v>
      </c>
      <c r="L6" s="43">
        <v>3085</v>
      </c>
      <c r="M6" s="34">
        <f>AVERAGE(L5,L6)</f>
        <v>3084.7950000000001</v>
      </c>
    </row>
    <row r="7" spans="1:13">
      <c r="A7" s="2" t="s">
        <v>5</v>
      </c>
      <c r="B7" s="15">
        <v>2.5099999999999998</v>
      </c>
      <c r="C7" s="15">
        <v>0.8</v>
      </c>
      <c r="D7" s="24">
        <v>3085.1</v>
      </c>
      <c r="E7" s="19">
        <v>701</v>
      </c>
      <c r="F7" s="20">
        <f t="shared" si="0"/>
        <v>55.904749999999979</v>
      </c>
      <c r="G7" s="25"/>
      <c r="H7" s="25">
        <f t="shared" si="1"/>
        <v>102.63808333333331</v>
      </c>
      <c r="K7" s="43">
        <v>3083.84</v>
      </c>
      <c r="L7" s="43">
        <v>3085.2</v>
      </c>
      <c r="M7" s="34">
        <f t="shared" ref="M7:M16" si="2">AVERAGE(L6,L7)</f>
        <v>3085.1</v>
      </c>
    </row>
    <row r="8" spans="1:13">
      <c r="A8" s="2" t="s">
        <v>6</v>
      </c>
      <c r="B8" s="15">
        <v>4.9800000000000004</v>
      </c>
      <c r="C8" s="15">
        <v>5.6</v>
      </c>
      <c r="D8" s="24">
        <v>3085.5299999999997</v>
      </c>
      <c r="E8" s="19">
        <v>713</v>
      </c>
      <c r="F8" s="20">
        <f t="shared" si="0"/>
        <v>-125.6068333333333</v>
      </c>
      <c r="G8" s="10"/>
      <c r="H8" s="10">
        <f t="shared" si="1"/>
        <v>207.12649999999999</v>
      </c>
      <c r="K8" s="43">
        <v>3084.19</v>
      </c>
      <c r="L8" s="43">
        <v>3085.86</v>
      </c>
      <c r="M8" s="34">
        <f t="shared" si="2"/>
        <v>3085.5299999999997</v>
      </c>
    </row>
    <row r="9" spans="1:13">
      <c r="A9" s="2" t="s">
        <v>7</v>
      </c>
      <c r="B9" s="15">
        <v>6.14</v>
      </c>
      <c r="C9" s="15">
        <v>3.84</v>
      </c>
      <c r="D9" s="24">
        <v>3086.0650000000001</v>
      </c>
      <c r="E9" s="30">
        <v>728</v>
      </c>
      <c r="F9" s="29">
        <f t="shared" si="0"/>
        <v>27.785333333333284</v>
      </c>
      <c r="H9" s="26">
        <f t="shared" si="1"/>
        <v>260.74533333333335</v>
      </c>
      <c r="K9" s="43">
        <v>3085.32</v>
      </c>
      <c r="L9" s="43">
        <v>3086.27</v>
      </c>
      <c r="M9" s="34">
        <f t="shared" si="2"/>
        <v>3086.0650000000001</v>
      </c>
    </row>
    <row r="10" spans="1:13">
      <c r="A10" s="2" t="s">
        <v>8</v>
      </c>
      <c r="B10" s="15">
        <v>8.8000000000000007</v>
      </c>
      <c r="C10" s="15">
        <v>3.64</v>
      </c>
      <c r="D10" s="24">
        <v>3086.1549999999997</v>
      </c>
      <c r="E10" s="19">
        <v>731</v>
      </c>
      <c r="F10" s="20">
        <f t="shared" si="0"/>
        <v>153.51</v>
      </c>
      <c r="G10" s="10"/>
      <c r="H10" s="10">
        <f t="shared" si="1"/>
        <v>375.24666666666667</v>
      </c>
      <c r="K10" s="43">
        <v>3085.35</v>
      </c>
      <c r="L10" s="43">
        <v>3086.04</v>
      </c>
      <c r="M10" s="34">
        <f t="shared" si="2"/>
        <v>3086.1549999999997</v>
      </c>
    </row>
    <row r="11" spans="1:13">
      <c r="A11" s="2" t="s">
        <v>9</v>
      </c>
      <c r="B11" s="15">
        <v>9.43</v>
      </c>
      <c r="C11" s="15">
        <v>1.9</v>
      </c>
      <c r="D11" s="24">
        <v>3085.6549999999997</v>
      </c>
      <c r="E11" s="30">
        <v>717</v>
      </c>
      <c r="F11" s="29">
        <f t="shared" si="0"/>
        <v>280.88474999999994</v>
      </c>
      <c r="G11" s="26"/>
      <c r="H11" s="26">
        <f t="shared" si="1"/>
        <v>394.40974999999997</v>
      </c>
      <c r="K11" s="43">
        <v>3084.66</v>
      </c>
      <c r="L11" s="43">
        <v>3085.27</v>
      </c>
      <c r="M11" s="34">
        <f t="shared" si="2"/>
        <v>3085.6549999999997</v>
      </c>
    </row>
    <row r="12" spans="1:13">
      <c r="A12" s="2" t="s">
        <v>10</v>
      </c>
      <c r="B12" s="15">
        <v>9.34</v>
      </c>
      <c r="C12" s="15">
        <v>1.1000000000000001</v>
      </c>
      <c r="D12" s="24">
        <v>3084.8649999999998</v>
      </c>
      <c r="E12" s="30">
        <v>695</v>
      </c>
      <c r="F12" s="29">
        <f t="shared" si="0"/>
        <v>314.95083333333332</v>
      </c>
      <c r="G12" s="26"/>
      <c r="H12" s="26">
        <f t="shared" si="1"/>
        <v>378.65916666666664</v>
      </c>
      <c r="K12" s="43">
        <v>3084.35</v>
      </c>
      <c r="L12" s="43">
        <v>3084.46</v>
      </c>
      <c r="M12" s="34">
        <f t="shared" si="2"/>
        <v>3084.8649999999998</v>
      </c>
    </row>
    <row r="13" spans="1:13">
      <c r="A13" s="2" t="s">
        <v>11</v>
      </c>
      <c r="B13" s="15">
        <v>6.78</v>
      </c>
      <c r="C13" s="15">
        <v>1.06</v>
      </c>
      <c r="D13" s="24">
        <v>3084.3850000000002</v>
      </c>
      <c r="E13" s="19">
        <v>682</v>
      </c>
      <c r="F13" s="20">
        <f t="shared" si="0"/>
        <v>209.48766666666666</v>
      </c>
      <c r="G13" s="10"/>
      <c r="H13" s="10">
        <f t="shared" si="1"/>
        <v>269.73099999999999</v>
      </c>
      <c r="K13" s="43">
        <v>3083.82</v>
      </c>
      <c r="L13" s="43">
        <v>3084.31</v>
      </c>
      <c r="M13" s="34">
        <f t="shared" si="2"/>
        <v>3084.3850000000002</v>
      </c>
    </row>
    <row r="14" spans="1:13">
      <c r="A14" s="2" t="s">
        <v>12</v>
      </c>
      <c r="B14" s="15">
        <v>3.68</v>
      </c>
      <c r="C14" s="15">
        <v>0.48</v>
      </c>
      <c r="D14" s="15">
        <v>3084.2049999999999</v>
      </c>
      <c r="E14" s="19">
        <v>676</v>
      </c>
      <c r="F14" s="20">
        <f t="shared" si="0"/>
        <v>118.07466666666667</v>
      </c>
      <c r="G14" s="10"/>
      <c r="H14" s="10">
        <f t="shared" si="1"/>
        <v>145.11466666666669</v>
      </c>
      <c r="K14" s="43">
        <v>3083.76</v>
      </c>
      <c r="L14" s="43">
        <v>3084.1</v>
      </c>
      <c r="M14" s="34">
        <f t="shared" si="2"/>
        <v>3084.2049999999999</v>
      </c>
    </row>
    <row r="15" spans="1:13">
      <c r="A15" s="2" t="s">
        <v>13</v>
      </c>
      <c r="B15" s="15">
        <v>2.8</v>
      </c>
      <c r="C15" s="15">
        <v>0.89</v>
      </c>
      <c r="D15" s="15">
        <v>3084.1350000000002</v>
      </c>
      <c r="E15" s="19">
        <v>674</v>
      </c>
      <c r="F15" s="20">
        <f t="shared" si="0"/>
        <v>60.098333333333308</v>
      </c>
      <c r="G15" s="39"/>
      <c r="H15" s="39">
        <f t="shared" si="1"/>
        <v>110.08666666666664</v>
      </c>
      <c r="K15" s="43">
        <v>3083.99</v>
      </c>
      <c r="L15" s="43">
        <v>3084.17</v>
      </c>
      <c r="M15" s="34">
        <f t="shared" si="2"/>
        <v>3084.1350000000002</v>
      </c>
    </row>
    <row r="16" spans="1:13">
      <c r="A16" s="2" t="s">
        <v>14</v>
      </c>
      <c r="B16" s="15">
        <v>1.44</v>
      </c>
      <c r="C16" s="15">
        <v>0.76</v>
      </c>
      <c r="D16" s="15">
        <v>3084.29</v>
      </c>
      <c r="E16" s="19">
        <v>679</v>
      </c>
      <c r="F16" s="20">
        <f t="shared" si="0"/>
        <v>14.032666666666657</v>
      </c>
      <c r="G16" s="39"/>
      <c r="H16" s="39">
        <f t="shared" si="1"/>
        <v>57.035999999999994</v>
      </c>
      <c r="K16" s="43">
        <v>3084.28</v>
      </c>
      <c r="L16" s="43">
        <v>3084.41</v>
      </c>
      <c r="M16" s="34">
        <f t="shared" si="2"/>
        <v>3084.29</v>
      </c>
    </row>
    <row r="17" spans="1:9">
      <c r="B17" s="5"/>
      <c r="C17" s="3"/>
      <c r="D17" s="3"/>
      <c r="E17" s="3"/>
      <c r="F17" s="3"/>
      <c r="H17" s="6"/>
      <c r="I17" s="18"/>
    </row>
    <row r="18" spans="1:9">
      <c r="F18" s="12">
        <f>SUM(G5:G17)</f>
        <v>0</v>
      </c>
      <c r="G18" s="12"/>
      <c r="H18" s="12">
        <f>SUM(I5:I17)</f>
        <v>0</v>
      </c>
    </row>
    <row r="19" spans="1:9">
      <c r="A19" s="7"/>
      <c r="H19" s="6"/>
    </row>
  </sheetData>
  <mergeCells count="1">
    <mergeCell ref="A2:H2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K4" sqref="K4"/>
    </sheetView>
  </sheetViews>
  <sheetFormatPr defaultRowHeight="15"/>
  <cols>
    <col min="1" max="1" width="4.77734375" bestFit="1" customWidth="1"/>
    <col min="2" max="2" width="9.6640625" bestFit="1" customWidth="1"/>
    <col min="3" max="3" width="7.44140625" bestFit="1" customWidth="1"/>
    <col min="4" max="4" width="7.44140625" style="17" customWidth="1"/>
    <col min="5" max="5" width="7.44140625" style="34" customWidth="1"/>
    <col min="6" max="6" width="7.44140625" style="17" customWidth="1"/>
    <col min="7" max="8" width="9.77734375" bestFit="1" customWidth="1"/>
    <col min="9" max="9" width="12.44140625" customWidth="1"/>
  </cols>
  <sheetData>
    <row r="1" spans="1:13">
      <c r="C1" t="s">
        <v>26</v>
      </c>
    </row>
    <row r="2" spans="1:13">
      <c r="A2" s="56" t="s">
        <v>20</v>
      </c>
      <c r="B2" s="57"/>
      <c r="C2" s="57"/>
      <c r="D2" s="57"/>
      <c r="E2" s="57"/>
      <c r="F2" s="57"/>
      <c r="G2" s="57"/>
      <c r="H2" s="57"/>
      <c r="I2" s="1"/>
    </row>
    <row r="3" spans="1:13" s="17" customFormat="1">
      <c r="A3" s="13"/>
      <c r="B3" s="14"/>
      <c r="C3" s="14"/>
      <c r="D3" s="14"/>
      <c r="E3" s="41"/>
      <c r="F3" s="14"/>
      <c r="G3" s="14"/>
      <c r="H3" s="14"/>
      <c r="I3" s="1"/>
    </row>
    <row r="4" spans="1:13">
      <c r="A4" s="39" t="s">
        <v>74</v>
      </c>
      <c r="B4" s="50" t="s">
        <v>63</v>
      </c>
      <c r="C4" s="50" t="s">
        <v>64</v>
      </c>
      <c r="D4" s="50" t="s">
        <v>65</v>
      </c>
      <c r="F4"/>
      <c r="K4" s="50" t="s">
        <v>65</v>
      </c>
    </row>
    <row r="5" spans="1:13">
      <c r="B5" s="1" t="s">
        <v>1</v>
      </c>
      <c r="C5" s="1" t="s">
        <v>2</v>
      </c>
      <c r="D5" s="10" t="s">
        <v>17</v>
      </c>
      <c r="E5" s="1" t="s">
        <v>15</v>
      </c>
      <c r="F5" s="4" t="s">
        <v>0</v>
      </c>
      <c r="H5" t="s">
        <v>43</v>
      </c>
      <c r="K5" s="44">
        <v>2015</v>
      </c>
      <c r="L5" s="44">
        <v>2016</v>
      </c>
    </row>
    <row r="6" spans="1:13">
      <c r="A6" s="2" t="s">
        <v>3</v>
      </c>
      <c r="B6" s="15">
        <v>1.1200000000000001</v>
      </c>
      <c r="C6" s="15">
        <v>0.13</v>
      </c>
      <c r="D6" s="24">
        <v>2563.2299999999996</v>
      </c>
      <c r="E6" s="19">
        <v>886</v>
      </c>
      <c r="F6" s="20">
        <f t="shared" ref="F6:F17" si="0">+(B6)/12*0.7*E6-(C6/12*E6)</f>
        <v>48.286999999999992</v>
      </c>
      <c r="H6" s="10">
        <f t="shared" ref="H6:H17" si="1">B6*E6*0.7/12</f>
        <v>57.885333333333335</v>
      </c>
      <c r="K6" s="45">
        <v>2557.6</v>
      </c>
      <c r="L6" s="45">
        <v>2563.4899999999998</v>
      </c>
      <c r="M6" s="16">
        <f>AVERAGE(L6,K17)</f>
        <v>2563.2299999999996</v>
      </c>
    </row>
    <row r="7" spans="1:13">
      <c r="A7" s="2" t="s">
        <v>4</v>
      </c>
      <c r="B7" s="15">
        <v>1.45</v>
      </c>
      <c r="C7" s="15">
        <v>1.01</v>
      </c>
      <c r="D7" s="24">
        <v>2563.89</v>
      </c>
      <c r="E7" s="19">
        <v>909</v>
      </c>
      <c r="F7" s="20">
        <f t="shared" si="0"/>
        <v>0.37874999999998238</v>
      </c>
      <c r="H7" s="10">
        <f t="shared" si="1"/>
        <v>76.88624999999999</v>
      </c>
      <c r="K7" s="45">
        <v>2558.2199999999998</v>
      </c>
      <c r="L7" s="45">
        <v>2564.29</v>
      </c>
      <c r="M7" s="16">
        <f>AVERAGE(L7,L6)</f>
        <v>2563.89</v>
      </c>
    </row>
    <row r="8" spans="1:13">
      <c r="A8" s="2" t="s">
        <v>5</v>
      </c>
      <c r="B8" s="15">
        <v>2.37</v>
      </c>
      <c r="C8" s="15">
        <v>0.23</v>
      </c>
      <c r="D8" s="24">
        <v>2564.4250000000002</v>
      </c>
      <c r="E8" s="19">
        <v>926</v>
      </c>
      <c r="F8" s="20">
        <f t="shared" si="0"/>
        <v>110.27116666666666</v>
      </c>
      <c r="G8" s="10"/>
      <c r="H8" s="10">
        <f t="shared" si="1"/>
        <v>128.01949999999999</v>
      </c>
      <c r="K8" s="45">
        <v>2558.71</v>
      </c>
      <c r="L8" s="45">
        <v>2564.56</v>
      </c>
      <c r="M8" s="16">
        <f t="shared" ref="M8:M17" si="2">AVERAGE(L8,L7)</f>
        <v>2564.4250000000002</v>
      </c>
    </row>
    <row r="9" spans="1:13">
      <c r="A9" s="2" t="s">
        <v>6</v>
      </c>
      <c r="B9" s="15">
        <v>5.0199999999999996</v>
      </c>
      <c r="C9" s="15">
        <v>5.1100000000000003</v>
      </c>
      <c r="D9" s="24">
        <v>2565.1549999999997</v>
      </c>
      <c r="E9" s="19">
        <v>949</v>
      </c>
      <c r="F9" s="20">
        <f t="shared" si="0"/>
        <v>-126.21700000000004</v>
      </c>
      <c r="G9" s="10"/>
      <c r="H9" s="10">
        <f t="shared" si="1"/>
        <v>277.8988333333333</v>
      </c>
      <c r="K9" s="45">
        <v>2559.61</v>
      </c>
      <c r="L9" s="45">
        <v>2565.75</v>
      </c>
      <c r="M9" s="16">
        <f t="shared" si="2"/>
        <v>2565.1549999999997</v>
      </c>
    </row>
    <row r="10" spans="1:13">
      <c r="A10" s="2" t="s">
        <v>7</v>
      </c>
      <c r="B10" s="15">
        <v>6.82</v>
      </c>
      <c r="C10" s="15">
        <v>3.44</v>
      </c>
      <c r="D10" s="24">
        <v>2566.2399999999998</v>
      </c>
      <c r="E10" s="19">
        <v>984</v>
      </c>
      <c r="F10" s="29">
        <f t="shared" si="0"/>
        <v>109.38799999999992</v>
      </c>
      <c r="G10" s="26"/>
      <c r="H10" s="26">
        <f t="shared" si="1"/>
        <v>391.46800000000002</v>
      </c>
      <c r="K10" s="45">
        <v>2560.67</v>
      </c>
      <c r="L10" s="45">
        <v>2566.73</v>
      </c>
      <c r="M10" s="16">
        <f t="shared" si="2"/>
        <v>2566.2399999999998</v>
      </c>
    </row>
    <row r="11" spans="1:13">
      <c r="A11" s="2" t="s">
        <v>8</v>
      </c>
      <c r="B11" s="15">
        <v>9.5500000000000007</v>
      </c>
      <c r="C11" s="15">
        <v>0.79</v>
      </c>
      <c r="D11" s="24">
        <v>2566.4749999999999</v>
      </c>
      <c r="E11" s="19">
        <v>993</v>
      </c>
      <c r="F11" s="20">
        <f t="shared" si="0"/>
        <v>487.81125000000003</v>
      </c>
      <c r="G11" s="10"/>
      <c r="H11" s="10">
        <f t="shared" si="1"/>
        <v>553.18375000000003</v>
      </c>
      <c r="K11" s="45">
        <v>2562.54</v>
      </c>
      <c r="L11" s="45">
        <v>2566.2199999999998</v>
      </c>
      <c r="M11" s="16">
        <f t="shared" si="2"/>
        <v>2566.4749999999999</v>
      </c>
    </row>
    <row r="12" spans="1:13">
      <c r="A12" s="2" t="s">
        <v>9</v>
      </c>
      <c r="B12" s="15">
        <v>9.61</v>
      </c>
      <c r="C12" s="15">
        <v>2.48</v>
      </c>
      <c r="D12" s="24">
        <v>2565.9549999999999</v>
      </c>
      <c r="E12" s="30">
        <v>973</v>
      </c>
      <c r="F12" s="29">
        <f t="shared" si="0"/>
        <v>344.36091666666653</v>
      </c>
      <c r="G12" s="26"/>
      <c r="H12" s="26">
        <f t="shared" si="1"/>
        <v>545.44758333333323</v>
      </c>
      <c r="K12" s="45">
        <v>2562.54</v>
      </c>
      <c r="L12" s="45">
        <v>2565.69</v>
      </c>
      <c r="M12" s="16">
        <f t="shared" si="2"/>
        <v>2565.9549999999999</v>
      </c>
    </row>
    <row r="13" spans="1:13">
      <c r="A13" s="2" t="s">
        <v>10</v>
      </c>
      <c r="B13" s="15">
        <v>8.48</v>
      </c>
      <c r="C13" s="15">
        <v>2.87</v>
      </c>
      <c r="D13" s="24">
        <v>2565.42</v>
      </c>
      <c r="E13" s="30">
        <v>957</v>
      </c>
      <c r="F13" s="29">
        <f t="shared" si="0"/>
        <v>244.51349999999996</v>
      </c>
      <c r="G13" s="26"/>
      <c r="H13" s="26">
        <f t="shared" si="1"/>
        <v>473.39600000000002</v>
      </c>
      <c r="K13" s="45">
        <v>2562.4</v>
      </c>
      <c r="L13" s="45">
        <v>2565.15</v>
      </c>
      <c r="M13" s="16">
        <f t="shared" si="2"/>
        <v>2565.42</v>
      </c>
    </row>
    <row r="14" spans="1:13">
      <c r="A14" s="2" t="s">
        <v>11</v>
      </c>
      <c r="B14" s="15">
        <v>5.08</v>
      </c>
      <c r="C14" s="15">
        <v>1.24</v>
      </c>
      <c r="D14" s="24">
        <v>2564.9650000000001</v>
      </c>
      <c r="E14" s="19">
        <v>942</v>
      </c>
      <c r="F14" s="20">
        <f t="shared" si="0"/>
        <v>181.80600000000001</v>
      </c>
      <c r="G14" s="10"/>
      <c r="H14" s="10">
        <f t="shared" si="1"/>
        <v>279.14599999999996</v>
      </c>
      <c r="K14" s="45">
        <v>2561.94</v>
      </c>
      <c r="L14" s="45">
        <v>2564.7800000000002</v>
      </c>
      <c r="M14" s="16">
        <f t="shared" si="2"/>
        <v>2564.9650000000001</v>
      </c>
    </row>
    <row r="15" spans="1:13">
      <c r="A15" s="2" t="s">
        <v>12</v>
      </c>
      <c r="B15" s="15">
        <v>4.41</v>
      </c>
      <c r="C15" s="15">
        <v>0.15</v>
      </c>
      <c r="D15" s="24">
        <v>2564.665</v>
      </c>
      <c r="E15" s="19">
        <v>933</v>
      </c>
      <c r="F15" s="20">
        <f t="shared" si="0"/>
        <v>228.35174999999998</v>
      </c>
      <c r="G15" s="10"/>
      <c r="H15" s="10">
        <f t="shared" si="1"/>
        <v>240.01424999999998</v>
      </c>
      <c r="K15" s="45">
        <v>2563.88</v>
      </c>
      <c r="L15" s="45">
        <v>2564.5500000000002</v>
      </c>
      <c r="M15" s="16">
        <f t="shared" si="2"/>
        <v>2564.665</v>
      </c>
    </row>
    <row r="16" spans="1:13">
      <c r="A16" s="2" t="s">
        <v>13</v>
      </c>
      <c r="B16" s="15">
        <v>2.76</v>
      </c>
      <c r="C16" s="15">
        <v>0.95</v>
      </c>
      <c r="D16" s="24">
        <v>2564.63</v>
      </c>
      <c r="E16" s="19">
        <v>932</v>
      </c>
      <c r="F16" s="20">
        <f t="shared" si="0"/>
        <v>76.268666666666633</v>
      </c>
      <c r="G16" s="39"/>
      <c r="H16" s="39">
        <f t="shared" si="1"/>
        <v>150.05199999999996</v>
      </c>
      <c r="K16" s="45">
        <v>2562.58</v>
      </c>
      <c r="L16" s="45">
        <v>2564.71</v>
      </c>
      <c r="M16" s="16">
        <f t="shared" si="2"/>
        <v>2564.63</v>
      </c>
    </row>
    <row r="17" spans="1:13">
      <c r="A17" s="2" t="s">
        <v>14</v>
      </c>
      <c r="B17" s="15">
        <v>1.38</v>
      </c>
      <c r="C17" s="15">
        <v>0.41</v>
      </c>
      <c r="D17" s="24">
        <v>2564.8249999999998</v>
      </c>
      <c r="E17" s="19">
        <v>938</v>
      </c>
      <c r="F17" s="20">
        <f t="shared" si="0"/>
        <v>43.460666666666654</v>
      </c>
      <c r="G17" s="39"/>
      <c r="H17" s="39">
        <f t="shared" si="1"/>
        <v>75.508999999999986</v>
      </c>
      <c r="K17" s="45">
        <v>2562.9699999999998</v>
      </c>
      <c r="L17" s="45">
        <v>2564.94</v>
      </c>
      <c r="M17" s="16">
        <f t="shared" si="2"/>
        <v>2564.8249999999998</v>
      </c>
    </row>
    <row r="18" spans="1:13">
      <c r="B18" s="5"/>
      <c r="C18" s="3"/>
      <c r="D18" s="3"/>
      <c r="E18" s="3"/>
      <c r="F18" s="3"/>
      <c r="H18" s="6"/>
      <c r="I18" s="18"/>
    </row>
    <row r="19" spans="1:13">
      <c r="F19" s="12">
        <f>SUM(F6:F17)</f>
        <v>1748.6806666666664</v>
      </c>
      <c r="H19" s="12">
        <f>SUM(I6:I18)</f>
        <v>0</v>
      </c>
    </row>
    <row r="20" spans="1:13">
      <c r="A20" s="7"/>
      <c r="H20" s="6"/>
    </row>
    <row r="26" spans="1:13">
      <c r="B26" s="21"/>
    </row>
  </sheetData>
  <mergeCells count="1">
    <mergeCell ref="A2:H2"/>
  </mergeCells>
  <pageMargins left="0.7" right="0.7" top="0.75" bottom="0.75" header="0.3" footer="0.3"/>
  <pageSetup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M4" sqref="M4"/>
    </sheetView>
  </sheetViews>
  <sheetFormatPr defaultRowHeight="15"/>
  <cols>
    <col min="1" max="1" width="4.77734375" bestFit="1" customWidth="1"/>
    <col min="2" max="2" width="9.6640625" bestFit="1" customWidth="1"/>
    <col min="3" max="3" width="7.44140625" bestFit="1" customWidth="1"/>
    <col min="4" max="4" width="7.44140625" style="17" customWidth="1"/>
    <col min="5" max="5" width="7.44140625" style="34" customWidth="1"/>
    <col min="6" max="6" width="7.44140625" style="17" customWidth="1"/>
    <col min="7" max="8" width="9.77734375" bestFit="1" customWidth="1"/>
  </cols>
  <sheetData>
    <row r="1" spans="1:14">
      <c r="C1" t="s">
        <v>27</v>
      </c>
    </row>
    <row r="2" spans="1:14">
      <c r="A2" s="56" t="s">
        <v>21</v>
      </c>
      <c r="B2" s="57"/>
      <c r="C2" s="57"/>
      <c r="D2" s="57"/>
      <c r="E2" s="57"/>
      <c r="F2" s="57"/>
      <c r="G2" s="57"/>
      <c r="H2" s="57"/>
    </row>
    <row r="3" spans="1:14" s="17" customFormat="1">
      <c r="A3" s="13"/>
      <c r="B3" s="14"/>
      <c r="C3" s="14"/>
      <c r="D3" s="14"/>
      <c r="E3" s="41"/>
      <c r="F3" s="14"/>
      <c r="G3" s="14"/>
      <c r="H3" s="14"/>
    </row>
    <row r="4" spans="1:14">
      <c r="A4" s="39" t="s">
        <v>74</v>
      </c>
      <c r="B4" s="50" t="s">
        <v>66</v>
      </c>
      <c r="C4" s="50" t="s">
        <v>67</v>
      </c>
      <c r="D4" s="50" t="s">
        <v>68</v>
      </c>
      <c r="F4"/>
      <c r="M4" s="50" t="s">
        <v>68</v>
      </c>
    </row>
    <row r="5" spans="1:14">
      <c r="B5" s="1" t="s">
        <v>1</v>
      </c>
      <c r="C5" s="1" t="s">
        <v>2</v>
      </c>
      <c r="D5" s="10" t="s">
        <v>17</v>
      </c>
      <c r="E5" s="1" t="s">
        <v>15</v>
      </c>
      <c r="F5" s="4" t="s">
        <v>0</v>
      </c>
      <c r="H5" t="s">
        <v>43</v>
      </c>
      <c r="L5" s="46">
        <v>2015</v>
      </c>
      <c r="M5" s="46">
        <v>2016</v>
      </c>
    </row>
    <row r="6" spans="1:14">
      <c r="A6" s="2" t="s">
        <v>3</v>
      </c>
      <c r="B6" s="15">
        <v>1.1399999999999999</v>
      </c>
      <c r="C6" s="15">
        <v>0.12</v>
      </c>
      <c r="D6" s="36">
        <v>2365.6549999999997</v>
      </c>
      <c r="E6" s="19">
        <v>1800</v>
      </c>
      <c r="F6" s="20">
        <f t="shared" ref="F6:F17" si="0">+(B6)/12*0.7*E6-(C6/12*E6)</f>
        <v>101.69999999999997</v>
      </c>
      <c r="G6" s="10"/>
      <c r="H6" s="10">
        <f t="shared" ref="H6:H17" si="1">B6*E6*0.7/12</f>
        <v>119.69999999999999</v>
      </c>
      <c r="L6" s="45">
        <v>2368.25</v>
      </c>
      <c r="M6" s="45">
        <v>2365.6999999999998</v>
      </c>
      <c r="N6" s="16">
        <f>AVERAGE(M6,L17)</f>
        <v>2365.6549999999997</v>
      </c>
    </row>
    <row r="7" spans="1:14">
      <c r="A7" s="2" t="s">
        <v>4</v>
      </c>
      <c r="B7" s="15">
        <v>1.4</v>
      </c>
      <c r="C7" s="15">
        <v>0.8</v>
      </c>
      <c r="D7" s="24">
        <v>2365.8000000000002</v>
      </c>
      <c r="E7" s="19">
        <v>1813</v>
      </c>
      <c r="F7" s="20">
        <f t="shared" si="0"/>
        <v>27.194999999999979</v>
      </c>
      <c r="G7" s="10"/>
      <c r="H7" s="10">
        <f t="shared" si="1"/>
        <v>148.06166666666664</v>
      </c>
      <c r="L7" s="45">
        <v>2368.2199999999998</v>
      </c>
      <c r="M7" s="15">
        <v>2365.9</v>
      </c>
      <c r="N7" s="16">
        <f>AVERAGE(M7,M6)</f>
        <v>2365.8000000000002</v>
      </c>
    </row>
    <row r="8" spans="1:14">
      <c r="A8" s="2" t="s">
        <v>5</v>
      </c>
      <c r="B8" s="15">
        <v>2.31</v>
      </c>
      <c r="C8" s="15">
        <v>0.02</v>
      </c>
      <c r="D8" s="24">
        <v>2365.3500000000004</v>
      </c>
      <c r="E8" s="19">
        <v>1770</v>
      </c>
      <c r="F8" s="20">
        <f t="shared" si="0"/>
        <v>235.55749999999998</v>
      </c>
      <c r="G8" s="10"/>
      <c r="H8" s="10">
        <f t="shared" si="1"/>
        <v>238.50750000000002</v>
      </c>
      <c r="L8" s="15">
        <v>2368.1999999999998</v>
      </c>
      <c r="M8" s="15">
        <v>2364.8000000000002</v>
      </c>
      <c r="N8" s="16">
        <f t="shared" ref="N8:N17" si="2">AVERAGE(M8,M7)</f>
        <v>2365.3500000000004</v>
      </c>
    </row>
    <row r="9" spans="1:14">
      <c r="A9" s="2" t="s">
        <v>6</v>
      </c>
      <c r="B9" s="15">
        <v>5.78</v>
      </c>
      <c r="C9" s="15">
        <v>6.58</v>
      </c>
      <c r="D9" s="24">
        <v>2365.25</v>
      </c>
      <c r="E9" s="19">
        <v>1761</v>
      </c>
      <c r="F9" s="20">
        <f t="shared" si="0"/>
        <v>-371.86450000000002</v>
      </c>
      <c r="G9" s="10"/>
      <c r="H9" s="10">
        <f t="shared" si="1"/>
        <v>593.75049999999999</v>
      </c>
      <c r="L9" s="15">
        <v>2367.58</v>
      </c>
      <c r="M9" s="15">
        <v>2365.6999999999998</v>
      </c>
      <c r="N9" s="16">
        <f t="shared" si="2"/>
        <v>2365.25</v>
      </c>
    </row>
    <row r="10" spans="1:14">
      <c r="A10" s="2" t="s">
        <v>7</v>
      </c>
      <c r="B10" s="15">
        <v>6.17</v>
      </c>
      <c r="C10" s="15">
        <v>2.99</v>
      </c>
      <c r="D10" s="24">
        <v>2366.9749999999999</v>
      </c>
      <c r="E10" s="19">
        <v>1907</v>
      </c>
      <c r="F10" s="29">
        <f t="shared" si="0"/>
        <v>211.20024999999998</v>
      </c>
      <c r="G10" s="26"/>
      <c r="H10" s="26">
        <f t="shared" si="1"/>
        <v>686.36108333333334</v>
      </c>
      <c r="L10" s="15">
        <v>2367.5300000000002</v>
      </c>
      <c r="M10" s="15">
        <v>2368.25</v>
      </c>
      <c r="N10" s="16">
        <f t="shared" si="2"/>
        <v>2366.9749999999999</v>
      </c>
    </row>
    <row r="11" spans="1:14">
      <c r="A11" s="2" t="s">
        <v>8</v>
      </c>
      <c r="B11" s="15">
        <v>9.3000000000000007</v>
      </c>
      <c r="C11" s="15">
        <v>3.09</v>
      </c>
      <c r="D11" s="24">
        <v>2367.46</v>
      </c>
      <c r="E11" s="19">
        <v>1944</v>
      </c>
      <c r="F11" s="20">
        <f t="shared" si="0"/>
        <v>554.03999999999985</v>
      </c>
      <c r="G11" s="10"/>
      <c r="H11" s="10">
        <f t="shared" si="1"/>
        <v>1054.6200000000001</v>
      </c>
      <c r="L11" s="15">
        <v>2367.3200000000002</v>
      </c>
      <c r="M11" s="15">
        <v>2366.67</v>
      </c>
      <c r="N11" s="16">
        <f t="shared" si="2"/>
        <v>2367.46</v>
      </c>
    </row>
    <row r="12" spans="1:14">
      <c r="A12" s="2" t="s">
        <v>9</v>
      </c>
      <c r="B12" s="15">
        <v>7.92</v>
      </c>
      <c r="C12" s="15">
        <v>4.59</v>
      </c>
      <c r="D12" s="24">
        <v>2364.5950000000003</v>
      </c>
      <c r="E12" s="30">
        <v>1699</v>
      </c>
      <c r="F12" s="29">
        <f t="shared" si="0"/>
        <v>135.07049999999992</v>
      </c>
      <c r="G12" s="26"/>
      <c r="H12" s="26">
        <f t="shared" si="1"/>
        <v>784.93799999999999</v>
      </c>
      <c r="L12" s="15">
        <v>2364.62</v>
      </c>
      <c r="M12" s="15">
        <v>2362.52</v>
      </c>
      <c r="N12" s="16">
        <f t="shared" si="2"/>
        <v>2364.5950000000003</v>
      </c>
    </row>
    <row r="13" spans="1:14">
      <c r="A13" s="2" t="s">
        <v>10</v>
      </c>
      <c r="B13" s="15">
        <v>8.31</v>
      </c>
      <c r="C13" s="15">
        <v>2.13</v>
      </c>
      <c r="D13" s="24">
        <v>2359.4749999999999</v>
      </c>
      <c r="E13" s="30">
        <v>1337</v>
      </c>
      <c r="F13" s="29">
        <f t="shared" si="0"/>
        <v>410.79324999999994</v>
      </c>
      <c r="G13" s="26"/>
      <c r="H13" s="26">
        <f t="shared" si="1"/>
        <v>648.11075000000005</v>
      </c>
      <c r="L13" s="15">
        <v>2362.83</v>
      </c>
      <c r="M13" s="15">
        <v>2356.4299999999998</v>
      </c>
      <c r="N13" s="16">
        <f t="shared" si="2"/>
        <v>2359.4749999999999</v>
      </c>
    </row>
    <row r="14" spans="1:14">
      <c r="A14" s="2" t="s">
        <v>11</v>
      </c>
      <c r="B14" s="15">
        <v>4.88</v>
      </c>
      <c r="C14" s="15">
        <v>1.29</v>
      </c>
      <c r="D14" s="24">
        <v>2356.77</v>
      </c>
      <c r="E14" s="19">
        <v>1224</v>
      </c>
      <c r="F14" s="20">
        <f t="shared" si="0"/>
        <v>216.85200000000003</v>
      </c>
      <c r="G14" s="10"/>
      <c r="H14" s="10">
        <f t="shared" si="1"/>
        <v>348.43199999999996</v>
      </c>
      <c r="L14" s="15">
        <v>2362.6</v>
      </c>
      <c r="M14" s="15">
        <v>2357.11</v>
      </c>
      <c r="N14" s="16">
        <f t="shared" si="2"/>
        <v>2356.77</v>
      </c>
    </row>
    <row r="15" spans="1:14">
      <c r="A15" s="2" t="s">
        <v>12</v>
      </c>
      <c r="B15" s="15">
        <v>4.34</v>
      </c>
      <c r="C15" s="15">
        <v>0.15</v>
      </c>
      <c r="D15" s="15">
        <v>2357.84</v>
      </c>
      <c r="E15" s="19">
        <v>1268</v>
      </c>
      <c r="F15" s="20">
        <f t="shared" si="0"/>
        <v>305.16533333333331</v>
      </c>
      <c r="G15" s="10"/>
      <c r="H15" s="10">
        <f t="shared" si="1"/>
        <v>321.01533333333333</v>
      </c>
      <c r="L15" s="15">
        <v>2363.88</v>
      </c>
      <c r="M15" s="15">
        <v>2358.5700000000002</v>
      </c>
      <c r="N15" s="16">
        <f t="shared" si="2"/>
        <v>2357.84</v>
      </c>
    </row>
    <row r="16" spans="1:14">
      <c r="A16" s="2" t="s">
        <v>13</v>
      </c>
      <c r="B16" s="15">
        <v>2.7</v>
      </c>
      <c r="C16" s="15">
        <v>0.65</v>
      </c>
      <c r="D16" s="15">
        <v>2359.46</v>
      </c>
      <c r="E16" s="19">
        <v>1336</v>
      </c>
      <c r="F16" s="20">
        <f t="shared" si="0"/>
        <v>138.05333333333331</v>
      </c>
      <c r="G16" s="39"/>
      <c r="H16" s="39">
        <f t="shared" si="1"/>
        <v>210.42</v>
      </c>
      <c r="L16" s="15">
        <v>2365.89</v>
      </c>
      <c r="M16" s="15">
        <v>2360.35</v>
      </c>
      <c r="N16" s="16">
        <f t="shared" si="2"/>
        <v>2359.46</v>
      </c>
    </row>
    <row r="17" spans="1:14">
      <c r="A17" s="2" t="s">
        <v>14</v>
      </c>
      <c r="B17" s="15">
        <v>1.31</v>
      </c>
      <c r="C17" s="15">
        <v>0.73</v>
      </c>
      <c r="D17" s="15">
        <v>2361.6750000000002</v>
      </c>
      <c r="E17" s="19">
        <v>1440</v>
      </c>
      <c r="F17" s="20">
        <f t="shared" si="0"/>
        <v>22.440000000000012</v>
      </c>
      <c r="G17" s="39"/>
      <c r="H17" s="39">
        <f t="shared" si="1"/>
        <v>110.04</v>
      </c>
      <c r="L17" s="15">
        <v>2365.61</v>
      </c>
      <c r="M17" s="15">
        <v>2363</v>
      </c>
      <c r="N17" s="16">
        <f t="shared" si="2"/>
        <v>2361.6750000000002</v>
      </c>
    </row>
    <row r="18" spans="1:14">
      <c r="B18" s="5"/>
      <c r="C18" s="3"/>
      <c r="D18" s="40"/>
      <c r="E18" s="3"/>
      <c r="F18"/>
      <c r="G18" s="6"/>
      <c r="H18" s="18"/>
    </row>
    <row r="19" spans="1:14">
      <c r="D19" s="34"/>
      <c r="E19" s="17"/>
      <c r="F19" s="12">
        <f>SUM(F6:F18)</f>
        <v>1986.2026666666663</v>
      </c>
      <c r="H19" s="12">
        <f>SUM(H6:H18)</f>
        <v>5263.9568333333336</v>
      </c>
    </row>
    <row r="20" spans="1:14">
      <c r="A20" s="7"/>
      <c r="D20" s="34"/>
      <c r="E20" s="17"/>
      <c r="F20"/>
      <c r="G20" s="6"/>
    </row>
    <row r="21" spans="1:14">
      <c r="D21" s="34"/>
      <c r="E21" s="17"/>
      <c r="F21"/>
    </row>
    <row r="22" spans="1:14">
      <c r="D22" s="34"/>
      <c r="E22" s="17"/>
      <c r="F22"/>
    </row>
  </sheetData>
  <mergeCells count="1">
    <mergeCell ref="A2:H2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workbookViewId="0">
      <selection activeCell="N29" sqref="N29"/>
    </sheetView>
  </sheetViews>
  <sheetFormatPr defaultRowHeight="15"/>
  <cols>
    <col min="2" max="2" width="9.6640625" customWidth="1"/>
    <col min="4" max="4" width="8.88671875" style="17"/>
    <col min="5" max="5" width="10.33203125" customWidth="1"/>
    <col min="14" max="14" width="9.44140625" bestFit="1" customWidth="1"/>
  </cols>
  <sheetData>
    <row r="1" spans="1:18">
      <c r="C1" t="s">
        <v>28</v>
      </c>
    </row>
    <row r="2" spans="1:18">
      <c r="A2" s="56" t="s">
        <v>22</v>
      </c>
      <c r="B2" s="56"/>
      <c r="C2" s="56"/>
      <c r="D2" s="56"/>
      <c r="E2" s="56"/>
      <c r="F2" s="56"/>
    </row>
    <row r="3" spans="1:18" s="17" customFormat="1">
      <c r="A3" s="13"/>
      <c r="B3" s="13"/>
      <c r="C3" s="13"/>
      <c r="D3" s="13"/>
      <c r="E3" s="13"/>
      <c r="F3" s="13"/>
    </row>
    <row r="4" spans="1:18" ht="15.75">
      <c r="A4" s="39" t="s">
        <v>69</v>
      </c>
      <c r="B4" s="50" t="s">
        <v>70</v>
      </c>
      <c r="D4"/>
      <c r="K4" s="76" t="s">
        <v>30</v>
      </c>
      <c r="L4" s="77"/>
      <c r="M4" s="77"/>
      <c r="N4" s="77"/>
      <c r="O4" s="76" t="s">
        <v>78</v>
      </c>
      <c r="P4" s="77"/>
      <c r="Q4" s="77"/>
      <c r="R4" s="78"/>
    </row>
    <row r="5" spans="1:18">
      <c r="B5" s="10" t="s">
        <v>1</v>
      </c>
      <c r="C5" s="10" t="s">
        <v>2</v>
      </c>
      <c r="D5" s="10" t="s">
        <v>15</v>
      </c>
      <c r="E5" s="9" t="s">
        <v>0</v>
      </c>
      <c r="G5" t="s">
        <v>43</v>
      </c>
      <c r="K5" s="60"/>
      <c r="L5" s="58"/>
      <c r="M5" s="58"/>
      <c r="N5" s="59"/>
      <c r="O5" s="60"/>
      <c r="P5" s="58"/>
      <c r="Q5" s="58"/>
      <c r="R5" s="71"/>
    </row>
    <row r="6" spans="1:18">
      <c r="A6" s="11" t="s">
        <v>3</v>
      </c>
      <c r="B6" s="15">
        <v>1.1100000000000001</v>
      </c>
      <c r="C6" s="15">
        <v>0.27</v>
      </c>
      <c r="D6" s="42">
        <v>9597.5</v>
      </c>
      <c r="E6" s="20">
        <f t="shared" ref="E6:E17" si="0">+(B6)/12*0.7*D6-(C6/12*D6)</f>
        <v>405.49437499999999</v>
      </c>
      <c r="F6" s="39"/>
      <c r="G6" s="39">
        <f t="shared" ref="G6:G17" si="1">B6*D6*0.7/12</f>
        <v>621.43812500000001</v>
      </c>
      <c r="K6" s="62" t="s">
        <v>31</v>
      </c>
      <c r="L6" s="58"/>
      <c r="M6" s="61" t="s">
        <v>32</v>
      </c>
      <c r="N6" s="59"/>
      <c r="O6" s="62" t="s">
        <v>31</v>
      </c>
      <c r="P6" s="58"/>
      <c r="Q6" s="61" t="s">
        <v>32</v>
      </c>
      <c r="R6" s="71"/>
    </row>
    <row r="7" spans="1:18">
      <c r="A7" s="11" t="s">
        <v>4</v>
      </c>
      <c r="B7" s="15">
        <v>1.29</v>
      </c>
      <c r="C7" s="15">
        <v>0.81</v>
      </c>
      <c r="D7" s="42">
        <v>10040.5</v>
      </c>
      <c r="E7" s="20">
        <f t="shared" si="0"/>
        <v>77.813874999999825</v>
      </c>
      <c r="F7" s="39"/>
      <c r="G7" s="39">
        <f t="shared" si="1"/>
        <v>755.54762500000004</v>
      </c>
      <c r="K7" s="62" t="s">
        <v>33</v>
      </c>
      <c r="L7" s="61" t="s">
        <v>34</v>
      </c>
      <c r="M7" s="61" t="s">
        <v>33</v>
      </c>
      <c r="N7" s="61" t="s">
        <v>35</v>
      </c>
      <c r="O7" s="62" t="s">
        <v>33</v>
      </c>
      <c r="P7" s="61" t="s">
        <v>34</v>
      </c>
      <c r="Q7" s="61" t="s">
        <v>33</v>
      </c>
      <c r="R7" s="72" t="s">
        <v>35</v>
      </c>
    </row>
    <row r="8" spans="1:18" ht="15.75" thickBot="1">
      <c r="A8" s="11" t="s">
        <v>5</v>
      </c>
      <c r="B8" s="15">
        <v>1.71</v>
      </c>
      <c r="C8" s="15">
        <v>0.1</v>
      </c>
      <c r="D8" s="42">
        <v>10459.5</v>
      </c>
      <c r="E8" s="20">
        <f t="shared" si="0"/>
        <v>956.17262499999981</v>
      </c>
      <c r="F8" s="39"/>
      <c r="G8" s="39">
        <f t="shared" si="1"/>
        <v>1043.3351249999998</v>
      </c>
      <c r="K8" s="62" t="s">
        <v>36</v>
      </c>
      <c r="L8" s="61" t="s">
        <v>36</v>
      </c>
      <c r="M8" s="61" t="s">
        <v>36</v>
      </c>
      <c r="N8" s="61" t="s">
        <v>36</v>
      </c>
      <c r="O8" s="62" t="s">
        <v>36</v>
      </c>
      <c r="P8" s="61" t="s">
        <v>36</v>
      </c>
      <c r="Q8" s="61" t="s">
        <v>36</v>
      </c>
      <c r="R8" s="72" t="s">
        <v>36</v>
      </c>
    </row>
    <row r="9" spans="1:18">
      <c r="A9" s="11" t="s">
        <v>6</v>
      </c>
      <c r="B9" s="15">
        <v>4.3</v>
      </c>
      <c r="C9" s="15">
        <v>7.1</v>
      </c>
      <c r="D9" s="42">
        <v>10956.5</v>
      </c>
      <c r="E9" s="20">
        <f t="shared" si="0"/>
        <v>-3734.3404166666674</v>
      </c>
      <c r="F9" s="39"/>
      <c r="G9" s="39">
        <f t="shared" si="1"/>
        <v>2748.2554166666664</v>
      </c>
      <c r="K9" s="64"/>
      <c r="L9" s="63"/>
      <c r="M9" s="63"/>
      <c r="N9" s="69">
        <v>0</v>
      </c>
      <c r="O9" s="64"/>
      <c r="P9" s="63"/>
      <c r="Q9" s="63"/>
      <c r="R9" s="75">
        <v>10886</v>
      </c>
    </row>
    <row r="10" spans="1:18">
      <c r="A10" s="11" t="s">
        <v>7</v>
      </c>
      <c r="B10" s="15">
        <v>4.63</v>
      </c>
      <c r="C10" s="15">
        <v>5.49</v>
      </c>
      <c r="D10" s="42">
        <v>11593.5</v>
      </c>
      <c r="E10" s="20">
        <f t="shared" si="0"/>
        <v>-2172.8151250000005</v>
      </c>
      <c r="F10" s="39"/>
      <c r="G10" s="39">
        <f t="shared" si="1"/>
        <v>3131.2111249999998</v>
      </c>
      <c r="I10">
        <v>-4467</v>
      </c>
      <c r="J10" s="38" t="s">
        <v>44</v>
      </c>
      <c r="K10" s="67">
        <v>0</v>
      </c>
      <c r="L10" s="70">
        <v>0</v>
      </c>
      <c r="M10" s="65">
        <v>0</v>
      </c>
      <c r="N10" s="68">
        <v>0</v>
      </c>
      <c r="O10" s="67">
        <v>0</v>
      </c>
      <c r="P10" s="70">
        <v>0</v>
      </c>
      <c r="Q10" s="65">
        <v>90</v>
      </c>
      <c r="R10" s="73">
        <f>R9+O10-P10-Q10</f>
        <v>10796</v>
      </c>
    </row>
    <row r="11" spans="1:18">
      <c r="A11" s="11" t="s">
        <v>8</v>
      </c>
      <c r="B11" s="15">
        <v>8.0399999999999991</v>
      </c>
      <c r="C11" s="15">
        <v>1.82</v>
      </c>
      <c r="D11" s="42">
        <v>11662.5</v>
      </c>
      <c r="E11" s="20">
        <f t="shared" si="0"/>
        <v>3700.8999999999987</v>
      </c>
      <c r="F11" s="39"/>
      <c r="G11" s="39">
        <f t="shared" si="1"/>
        <v>5469.7124999999987</v>
      </c>
      <c r="J11" s="38" t="s">
        <v>45</v>
      </c>
      <c r="K11" s="67">
        <v>0</v>
      </c>
      <c r="L11" s="70">
        <v>0</v>
      </c>
      <c r="M11" s="65">
        <v>0</v>
      </c>
      <c r="N11" s="68">
        <v>0</v>
      </c>
      <c r="O11" s="67">
        <v>0</v>
      </c>
      <c r="P11" s="70">
        <v>0</v>
      </c>
      <c r="Q11" s="65">
        <v>14</v>
      </c>
      <c r="R11" s="73">
        <f t="shared" ref="R11:R21" si="2">R10+O11-P11-Q11</f>
        <v>10782</v>
      </c>
    </row>
    <row r="12" spans="1:18">
      <c r="A12" s="11" t="s">
        <v>9</v>
      </c>
      <c r="B12" s="15">
        <v>8.36</v>
      </c>
      <c r="C12" s="15">
        <v>3.47</v>
      </c>
      <c r="D12" s="42">
        <v>11121</v>
      </c>
      <c r="E12" s="20">
        <f t="shared" si="0"/>
        <v>2207.5184999999992</v>
      </c>
      <c r="F12" s="39"/>
      <c r="G12" s="39">
        <f t="shared" si="1"/>
        <v>5423.3409999999994</v>
      </c>
      <c r="J12" s="38" t="s">
        <v>46</v>
      </c>
      <c r="K12" s="67">
        <v>0</v>
      </c>
      <c r="L12" s="70">
        <v>0</v>
      </c>
      <c r="M12" s="65">
        <v>0</v>
      </c>
      <c r="N12" s="68">
        <v>0</v>
      </c>
      <c r="O12" s="67">
        <v>0</v>
      </c>
      <c r="P12" s="70">
        <v>0</v>
      </c>
      <c r="Q12" s="65">
        <v>136</v>
      </c>
      <c r="R12" s="73">
        <f t="shared" si="2"/>
        <v>10646</v>
      </c>
    </row>
    <row r="13" spans="1:18">
      <c r="A13" s="11" t="s">
        <v>10</v>
      </c>
      <c r="B13" s="15">
        <v>8.3000000000000007</v>
      </c>
      <c r="C13" s="15">
        <v>3.7</v>
      </c>
      <c r="D13" s="42">
        <v>10519.5</v>
      </c>
      <c r="E13" s="20">
        <f t="shared" si="0"/>
        <v>1849.6787499999996</v>
      </c>
      <c r="F13" s="39"/>
      <c r="G13" s="39">
        <f t="shared" si="1"/>
        <v>5093.1912499999999</v>
      </c>
      <c r="J13" s="38" t="s">
        <v>47</v>
      </c>
      <c r="K13" s="67">
        <v>0</v>
      </c>
      <c r="L13" s="70">
        <v>0</v>
      </c>
      <c r="M13" s="65">
        <v>0</v>
      </c>
      <c r="N13" s="68">
        <v>0</v>
      </c>
      <c r="O13" s="67">
        <v>0</v>
      </c>
      <c r="P13" s="70">
        <v>0</v>
      </c>
      <c r="Q13" s="65">
        <v>0</v>
      </c>
      <c r="R13" s="73">
        <f t="shared" si="2"/>
        <v>10646</v>
      </c>
    </row>
    <row r="14" spans="1:18">
      <c r="A14" s="11" t="s">
        <v>11</v>
      </c>
      <c r="B14" s="15">
        <v>8.39</v>
      </c>
      <c r="C14" s="15">
        <v>2.96</v>
      </c>
      <c r="D14" s="42">
        <v>10231</v>
      </c>
      <c r="E14" s="20">
        <f t="shared" si="0"/>
        <v>2483.5752499999999</v>
      </c>
      <c r="F14" s="39"/>
      <c r="G14" s="39">
        <f t="shared" si="1"/>
        <v>5007.2219166666664</v>
      </c>
      <c r="J14" s="38" t="s">
        <v>48</v>
      </c>
      <c r="K14" s="67">
        <v>28000</v>
      </c>
      <c r="L14" s="70">
        <v>0</v>
      </c>
      <c r="M14" s="65">
        <v>0</v>
      </c>
      <c r="N14" s="68">
        <f>N13+K14-L14-M14</f>
        <v>28000</v>
      </c>
      <c r="O14" s="67">
        <v>0</v>
      </c>
      <c r="P14" s="70">
        <v>0</v>
      </c>
      <c r="Q14" s="65">
        <v>0</v>
      </c>
      <c r="R14" s="73">
        <f t="shared" si="2"/>
        <v>10646</v>
      </c>
    </row>
    <row r="15" spans="1:18">
      <c r="A15" s="11" t="s">
        <v>12</v>
      </c>
      <c r="B15" s="15">
        <v>5.57</v>
      </c>
      <c r="C15" s="15">
        <v>0.11</v>
      </c>
      <c r="D15" s="42">
        <v>10220</v>
      </c>
      <c r="E15" s="20">
        <f t="shared" si="0"/>
        <v>3226.9649999999997</v>
      </c>
      <c r="F15" s="39"/>
      <c r="G15" s="39">
        <f t="shared" si="1"/>
        <v>3320.6483333333331</v>
      </c>
      <c r="J15" s="38" t="s">
        <v>49</v>
      </c>
      <c r="K15" s="67">
        <v>0</v>
      </c>
      <c r="L15" s="70">
        <v>0</v>
      </c>
      <c r="M15" s="65">
        <v>797</v>
      </c>
      <c r="N15" s="68">
        <f t="shared" ref="N15:N21" si="3">N14+K15-L15-M15</f>
        <v>27203</v>
      </c>
      <c r="O15" s="67">
        <v>0</v>
      </c>
      <c r="P15" s="70">
        <v>0</v>
      </c>
      <c r="Q15" s="65">
        <v>303</v>
      </c>
      <c r="R15" s="73">
        <f t="shared" si="2"/>
        <v>10343</v>
      </c>
    </row>
    <row r="16" spans="1:18">
      <c r="A16" s="11" t="s">
        <v>13</v>
      </c>
      <c r="B16" s="15">
        <v>3.89</v>
      </c>
      <c r="C16" s="15">
        <v>1.27</v>
      </c>
      <c r="D16" s="42">
        <v>10207.5</v>
      </c>
      <c r="E16" s="20">
        <f t="shared" si="0"/>
        <v>1235.9581249999999</v>
      </c>
      <c r="F16" s="39"/>
      <c r="G16" s="39">
        <f t="shared" si="1"/>
        <v>2316.2518749999999</v>
      </c>
      <c r="J16" s="38" t="s">
        <v>50</v>
      </c>
      <c r="K16" s="67">
        <v>0</v>
      </c>
      <c r="L16" s="70">
        <v>0</v>
      </c>
      <c r="M16" s="65">
        <v>502</v>
      </c>
      <c r="N16" s="68">
        <f t="shared" si="3"/>
        <v>26701</v>
      </c>
      <c r="O16" s="67">
        <v>0</v>
      </c>
      <c r="P16" s="70">
        <v>0</v>
      </c>
      <c r="Q16" s="65">
        <v>191</v>
      </c>
      <c r="R16" s="73">
        <f t="shared" si="2"/>
        <v>10152</v>
      </c>
    </row>
    <row r="17" spans="1:18">
      <c r="A17" s="11" t="s">
        <v>14</v>
      </c>
      <c r="B17" s="15">
        <v>1.65</v>
      </c>
      <c r="C17" s="15">
        <v>0.72</v>
      </c>
      <c r="D17" s="42">
        <v>10260</v>
      </c>
      <c r="E17" s="20">
        <f t="shared" si="0"/>
        <v>371.92499999999984</v>
      </c>
      <c r="F17" s="39"/>
      <c r="G17" s="39">
        <f t="shared" si="1"/>
        <v>987.52499999999998</v>
      </c>
      <c r="J17" s="38" t="s">
        <v>51</v>
      </c>
      <c r="K17" s="67">
        <v>0</v>
      </c>
      <c r="L17" s="70">
        <v>0</v>
      </c>
      <c r="M17" s="65">
        <v>514</v>
      </c>
      <c r="N17" s="68">
        <f t="shared" si="3"/>
        <v>26187</v>
      </c>
      <c r="O17" s="67">
        <v>0</v>
      </c>
      <c r="P17" s="70">
        <v>20</v>
      </c>
      <c r="Q17" s="65">
        <v>196</v>
      </c>
      <c r="R17" s="73">
        <f t="shared" si="2"/>
        <v>9936</v>
      </c>
    </row>
    <row r="18" spans="1:18">
      <c r="B18" s="5"/>
      <c r="C18" s="3"/>
      <c r="D18" s="3"/>
      <c r="F18" s="6"/>
      <c r="G18" s="18"/>
      <c r="J18" s="38" t="s">
        <v>52</v>
      </c>
      <c r="K18" s="67">
        <v>0</v>
      </c>
      <c r="L18" s="70">
        <v>0</v>
      </c>
      <c r="M18" s="65">
        <v>887</v>
      </c>
      <c r="N18" s="68">
        <f t="shared" si="3"/>
        <v>25300</v>
      </c>
      <c r="O18" s="67">
        <v>0</v>
      </c>
      <c r="P18" s="70">
        <v>446</v>
      </c>
      <c r="Q18" s="65">
        <v>336</v>
      </c>
      <c r="R18" s="73">
        <f t="shared" si="2"/>
        <v>9154</v>
      </c>
    </row>
    <row r="19" spans="1:18">
      <c r="E19" s="12">
        <f>SUM(E6:E18)</f>
        <v>10608.845958333328</v>
      </c>
      <c r="G19" s="12">
        <f>SUM(G6:G18)</f>
        <v>35917.679291666667</v>
      </c>
      <c r="I19" s="6">
        <f>SUM(E11:E17,I10)-240</f>
        <v>10369.520624999996</v>
      </c>
      <c r="J19" s="38" t="s">
        <v>55</v>
      </c>
      <c r="K19" s="67">
        <v>0</v>
      </c>
      <c r="L19" s="70">
        <v>0</v>
      </c>
      <c r="M19" s="65">
        <v>1089</v>
      </c>
      <c r="N19" s="68">
        <f t="shared" si="3"/>
        <v>24211</v>
      </c>
      <c r="O19" s="67">
        <v>0</v>
      </c>
      <c r="P19" s="70">
        <v>0</v>
      </c>
      <c r="Q19" s="65">
        <v>394</v>
      </c>
      <c r="R19" s="73">
        <f t="shared" si="2"/>
        <v>8760</v>
      </c>
    </row>
    <row r="20" spans="1:18">
      <c r="J20" s="38" t="s">
        <v>53</v>
      </c>
      <c r="K20" s="67">
        <v>0</v>
      </c>
      <c r="L20" s="70">
        <v>0</v>
      </c>
      <c r="M20" s="65">
        <v>412</v>
      </c>
      <c r="N20" s="68">
        <f t="shared" si="3"/>
        <v>23799</v>
      </c>
      <c r="O20" s="67">
        <v>0</v>
      </c>
      <c r="P20" s="70">
        <v>0</v>
      </c>
      <c r="Q20" s="65">
        <v>149</v>
      </c>
      <c r="R20" s="73">
        <f t="shared" si="2"/>
        <v>8611</v>
      </c>
    </row>
    <row r="21" spans="1:18">
      <c r="E21">
        <f>10609-1700.5</f>
        <v>8908.5</v>
      </c>
      <c r="J21" s="38" t="s">
        <v>54</v>
      </c>
      <c r="K21" s="67">
        <v>0</v>
      </c>
      <c r="L21" s="70">
        <v>0</v>
      </c>
      <c r="M21" s="65">
        <v>120</v>
      </c>
      <c r="N21" s="68">
        <f t="shared" si="3"/>
        <v>23679</v>
      </c>
      <c r="O21" s="67">
        <v>0</v>
      </c>
      <c r="P21" s="70">
        <v>0</v>
      </c>
      <c r="Q21" s="65">
        <v>43</v>
      </c>
      <c r="R21" s="73">
        <f t="shared" si="2"/>
        <v>8568</v>
      </c>
    </row>
    <row r="22" spans="1:18" ht="15.75" thickBot="1">
      <c r="J22" s="38"/>
      <c r="K22" s="67"/>
      <c r="L22" s="66"/>
      <c r="M22" s="66"/>
      <c r="N22" s="66"/>
      <c r="O22" s="67"/>
      <c r="P22" s="66"/>
      <c r="Q22" s="66"/>
      <c r="R22" s="74"/>
    </row>
    <row r="23" spans="1:18" ht="15.75" thickBot="1">
      <c r="K23" s="79">
        <f>SUM(K10:K21)</f>
        <v>28000</v>
      </c>
      <c r="L23" s="79">
        <f t="shared" ref="L23:M23" si="4">SUM(L10:L21)</f>
        <v>0</v>
      </c>
      <c r="M23" s="79">
        <f t="shared" si="4"/>
        <v>4321</v>
      </c>
      <c r="N23" s="79" t="s">
        <v>37</v>
      </c>
      <c r="O23" s="79">
        <f>SUM(O10:O21)</f>
        <v>0</v>
      </c>
      <c r="P23" s="79">
        <f t="shared" ref="P23:Q23" si="5">SUM(P10:P21)</f>
        <v>466</v>
      </c>
      <c r="Q23" s="79">
        <f t="shared" si="5"/>
        <v>1852</v>
      </c>
      <c r="R23" s="79" t="s">
        <v>37</v>
      </c>
    </row>
    <row r="24" spans="1:18">
      <c r="B24" s="46"/>
      <c r="C24" s="46"/>
    </row>
    <row r="25" spans="1:18">
      <c r="B25" s="45"/>
      <c r="C25" s="45"/>
    </row>
    <row r="26" spans="1:18">
      <c r="B26" s="45"/>
      <c r="C26" s="45"/>
    </row>
    <row r="27" spans="1:18">
      <c r="B27" s="47"/>
      <c r="C27" s="47"/>
    </row>
    <row r="28" spans="1:18">
      <c r="B28" s="48"/>
      <c r="C28" s="48"/>
      <c r="L28" t="s">
        <v>38</v>
      </c>
      <c r="N28" s="33">
        <f>Q23</f>
        <v>1852</v>
      </c>
    </row>
    <row r="29" spans="1:18">
      <c r="B29" s="45"/>
      <c r="C29" s="45"/>
    </row>
    <row r="30" spans="1:18">
      <c r="B30" s="45"/>
      <c r="C30" s="45"/>
    </row>
    <row r="31" spans="1:18">
      <c r="B31" s="45"/>
      <c r="C31" s="45"/>
    </row>
    <row r="32" spans="1:18">
      <c r="B32" s="45"/>
      <c r="C32" s="45"/>
    </row>
    <row r="33" spans="2:3">
      <c r="B33" s="45"/>
      <c r="C33" s="45"/>
    </row>
    <row r="34" spans="2:3">
      <c r="B34" s="45"/>
      <c r="C34" s="45"/>
    </row>
    <row r="35" spans="2:3">
      <c r="B35" s="45"/>
      <c r="C35" s="45"/>
    </row>
    <row r="36" spans="2:3">
      <c r="B36" s="45"/>
      <c r="C36" s="45"/>
    </row>
  </sheetData>
  <mergeCells count="1">
    <mergeCell ref="A2:F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K4" sqref="K4"/>
    </sheetView>
  </sheetViews>
  <sheetFormatPr defaultRowHeight="15"/>
  <cols>
    <col min="1" max="1" width="4.77734375" bestFit="1" customWidth="1"/>
    <col min="2" max="2" width="9.6640625" bestFit="1" customWidth="1"/>
    <col min="3" max="3" width="7.44140625" bestFit="1" customWidth="1"/>
    <col min="4" max="4" width="9.77734375" style="17" customWidth="1"/>
    <col min="5" max="5" width="7.44140625" style="17" customWidth="1"/>
    <col min="6" max="8" width="9.77734375" bestFit="1" customWidth="1"/>
  </cols>
  <sheetData>
    <row r="1" spans="1:13">
      <c r="D1" s="17" t="s">
        <v>29</v>
      </c>
    </row>
    <row r="2" spans="1:13">
      <c r="A2" s="56" t="s">
        <v>23</v>
      </c>
      <c r="B2" s="56"/>
      <c r="C2" s="56"/>
      <c r="D2" s="56"/>
      <c r="E2" s="56"/>
      <c r="F2" s="56"/>
      <c r="G2" s="56"/>
    </row>
    <row r="3" spans="1:13" s="17" customFormat="1">
      <c r="A3" s="13"/>
      <c r="B3" s="13"/>
      <c r="C3" s="13"/>
      <c r="D3" s="13"/>
      <c r="E3" s="13"/>
      <c r="F3" s="13"/>
      <c r="G3" s="13"/>
    </row>
    <row r="4" spans="1:13">
      <c r="A4" s="39" t="s">
        <v>69</v>
      </c>
      <c r="B4" s="50" t="s">
        <v>71</v>
      </c>
      <c r="C4" s="50" t="s">
        <v>72</v>
      </c>
      <c r="D4" s="50" t="s">
        <v>73</v>
      </c>
      <c r="E4"/>
      <c r="K4" s="50" t="s">
        <v>73</v>
      </c>
    </row>
    <row r="5" spans="1:13">
      <c r="B5" s="1" t="s">
        <v>1</v>
      </c>
      <c r="C5" s="1" t="s">
        <v>2</v>
      </c>
      <c r="D5" s="10" t="s">
        <v>17</v>
      </c>
      <c r="E5" s="1" t="s">
        <v>15</v>
      </c>
      <c r="F5" s="8" t="s">
        <v>0</v>
      </c>
      <c r="H5" t="s">
        <v>43</v>
      </c>
      <c r="K5" s="43">
        <v>2015</v>
      </c>
      <c r="L5" s="43">
        <v>2016</v>
      </c>
    </row>
    <row r="6" spans="1:13">
      <c r="A6" s="2" t="s">
        <v>3</v>
      </c>
      <c r="B6" s="15">
        <v>1.1399999999999999</v>
      </c>
      <c r="C6" s="15">
        <v>0.11</v>
      </c>
      <c r="D6" s="37">
        <v>2287.8200000000002</v>
      </c>
      <c r="E6" s="30">
        <v>905</v>
      </c>
      <c r="F6" s="29">
        <f t="shared" ref="F6:F17" si="0">+(B6)/12*0.7*E6-(C6/12*E6)</f>
        <v>51.886666666666656</v>
      </c>
      <c r="G6" s="26"/>
      <c r="H6" s="26">
        <f t="shared" ref="H6:H17" si="1">B6*E6*0.7/12</f>
        <v>60.182499999999983</v>
      </c>
      <c r="K6" s="15">
        <v>2288.15</v>
      </c>
      <c r="L6" s="15">
        <v>2287.91</v>
      </c>
      <c r="M6" s="16">
        <f>AVERAGE(L6,K17)</f>
        <v>2287.8249999999998</v>
      </c>
    </row>
    <row r="7" spans="1:13">
      <c r="A7" s="2" t="s">
        <v>4</v>
      </c>
      <c r="B7" s="15">
        <v>1.45</v>
      </c>
      <c r="C7" s="15">
        <v>0.54</v>
      </c>
      <c r="D7" s="16">
        <v>2288.15</v>
      </c>
      <c r="E7" s="30">
        <v>922</v>
      </c>
      <c r="F7" s="29">
        <f t="shared" si="0"/>
        <v>36.49583333333333</v>
      </c>
      <c r="G7" s="26"/>
      <c r="H7" s="26">
        <f t="shared" si="1"/>
        <v>77.985833333333318</v>
      </c>
      <c r="K7" s="15">
        <v>2288.2600000000002</v>
      </c>
      <c r="L7" s="15">
        <v>2288.2600000000002</v>
      </c>
      <c r="M7" s="16">
        <f>AVERAGE(L7,L6)</f>
        <v>2288.085</v>
      </c>
    </row>
    <row r="8" spans="1:13">
      <c r="A8" s="2" t="s">
        <v>5</v>
      </c>
      <c r="B8" s="15">
        <v>2.4300000000000002</v>
      </c>
      <c r="C8" s="15">
        <v>0.09</v>
      </c>
      <c r="D8" s="24">
        <v>2288.27</v>
      </c>
      <c r="E8" s="30">
        <v>936</v>
      </c>
      <c r="F8" s="29">
        <f t="shared" si="0"/>
        <v>125.658</v>
      </c>
      <c r="G8" s="26"/>
      <c r="H8" s="26">
        <f t="shared" si="1"/>
        <v>132.678</v>
      </c>
      <c r="K8" s="15">
        <v>2288.3000000000002</v>
      </c>
      <c r="L8" s="15">
        <v>2288.29</v>
      </c>
      <c r="M8" s="16">
        <f t="shared" ref="M8:M17" si="2">AVERAGE(L8,L7)</f>
        <v>2288.2750000000001</v>
      </c>
    </row>
    <row r="9" spans="1:13">
      <c r="A9" s="2" t="s">
        <v>6</v>
      </c>
      <c r="B9" s="15">
        <v>6.65</v>
      </c>
      <c r="C9" s="15">
        <v>7.86</v>
      </c>
      <c r="D9" s="24">
        <v>2288.5100000000002</v>
      </c>
      <c r="E9" s="30">
        <v>974</v>
      </c>
      <c r="F9" s="29">
        <f t="shared" si="0"/>
        <v>-260.13916666666665</v>
      </c>
      <c r="G9" s="26"/>
      <c r="H9" s="26">
        <f t="shared" si="1"/>
        <v>377.83083333333337</v>
      </c>
      <c r="K9" s="15">
        <v>2288.52</v>
      </c>
      <c r="L9" s="15">
        <v>2289.21</v>
      </c>
      <c r="M9" s="16">
        <f t="shared" si="2"/>
        <v>2288.75</v>
      </c>
    </row>
    <row r="10" spans="1:13">
      <c r="A10" s="2" t="s">
        <v>7</v>
      </c>
      <c r="B10" s="15">
        <v>7.11</v>
      </c>
      <c r="C10" s="15">
        <v>3.5</v>
      </c>
      <c r="D10" s="27">
        <v>2289.48</v>
      </c>
      <c r="E10" s="30">
        <v>1104</v>
      </c>
      <c r="F10" s="29">
        <f t="shared" si="0"/>
        <v>135.88400000000001</v>
      </c>
      <c r="G10" s="26"/>
      <c r="H10" s="26">
        <f t="shared" si="1"/>
        <v>457.88400000000001</v>
      </c>
      <c r="K10" s="15">
        <v>2288.71</v>
      </c>
      <c r="L10" s="15">
        <v>2289.6799999999998</v>
      </c>
      <c r="M10" s="16">
        <f t="shared" si="2"/>
        <v>2289.4449999999997</v>
      </c>
    </row>
    <row r="11" spans="1:13">
      <c r="A11" s="2" t="s">
        <v>8</v>
      </c>
      <c r="B11" s="15">
        <v>11.46</v>
      </c>
      <c r="C11" s="15">
        <v>0.89</v>
      </c>
      <c r="D11" s="24">
        <v>2289.4499999999998</v>
      </c>
      <c r="E11" s="19">
        <v>1101</v>
      </c>
      <c r="F11" s="20">
        <f t="shared" si="0"/>
        <v>654.36099999999999</v>
      </c>
      <c r="G11" s="10"/>
      <c r="H11" s="10">
        <f t="shared" si="1"/>
        <v>736.01850000000002</v>
      </c>
      <c r="K11" s="15">
        <v>2288.6</v>
      </c>
      <c r="L11" s="15">
        <v>2289.14</v>
      </c>
      <c r="M11" s="16">
        <f t="shared" si="2"/>
        <v>2289.41</v>
      </c>
    </row>
    <row r="12" spans="1:13">
      <c r="A12" s="2" t="s">
        <v>9</v>
      </c>
      <c r="B12" s="15">
        <v>11.6</v>
      </c>
      <c r="C12" s="15">
        <v>1.43</v>
      </c>
      <c r="D12" s="27">
        <v>2288.7600000000002</v>
      </c>
      <c r="E12" s="30">
        <v>976</v>
      </c>
      <c r="F12" s="29">
        <f t="shared" si="0"/>
        <v>544.12</v>
      </c>
      <c r="G12" s="26"/>
      <c r="H12" s="26">
        <f t="shared" si="1"/>
        <v>660.42666666666662</v>
      </c>
      <c r="K12" s="15">
        <v>2288.15</v>
      </c>
      <c r="L12" s="15">
        <v>2288.41</v>
      </c>
      <c r="M12" s="16">
        <f t="shared" si="2"/>
        <v>2288.7749999999996</v>
      </c>
    </row>
    <row r="13" spans="1:13">
      <c r="A13" s="2" t="s">
        <v>10</v>
      </c>
      <c r="B13" s="15">
        <v>8.7100000000000009</v>
      </c>
      <c r="C13" s="15">
        <v>3.28</v>
      </c>
      <c r="D13" s="27">
        <v>2288.13</v>
      </c>
      <c r="E13" s="30">
        <v>940</v>
      </c>
      <c r="F13" s="29">
        <f t="shared" si="0"/>
        <v>220.66500000000002</v>
      </c>
      <c r="G13" s="26"/>
      <c r="H13" s="26">
        <f t="shared" si="1"/>
        <v>477.59833333333336</v>
      </c>
      <c r="K13" s="15">
        <v>2288.0300000000002</v>
      </c>
      <c r="L13" s="15">
        <v>2288.23</v>
      </c>
      <c r="M13" s="16">
        <f t="shared" si="2"/>
        <v>2288.3199999999997</v>
      </c>
    </row>
    <row r="14" spans="1:13">
      <c r="A14" s="2" t="s">
        <v>11</v>
      </c>
      <c r="B14" s="15">
        <v>6.92</v>
      </c>
      <c r="C14" s="15">
        <v>3.14</v>
      </c>
      <c r="D14" s="24">
        <v>2290.6799999999998</v>
      </c>
      <c r="E14" s="19">
        <v>1124</v>
      </c>
      <c r="F14" s="20">
        <f t="shared" si="0"/>
        <v>159.60799999999995</v>
      </c>
      <c r="G14" s="10"/>
      <c r="H14" s="10">
        <f t="shared" si="1"/>
        <v>453.72133333333335</v>
      </c>
      <c r="K14" s="15">
        <v>2287.5300000000002</v>
      </c>
      <c r="L14" s="15">
        <v>2291.2399999999998</v>
      </c>
      <c r="M14" s="16">
        <f t="shared" si="2"/>
        <v>2289.7349999999997</v>
      </c>
    </row>
    <row r="15" spans="1:13">
      <c r="A15" s="2" t="s">
        <v>12</v>
      </c>
      <c r="B15" s="15">
        <v>4.82</v>
      </c>
      <c r="C15" s="15">
        <v>7.0000000000000007E-2</v>
      </c>
      <c r="D15" s="15">
        <v>2291.11</v>
      </c>
      <c r="E15" s="19">
        <v>1153</v>
      </c>
      <c r="F15" s="20">
        <f t="shared" si="0"/>
        <v>317.45933333333335</v>
      </c>
      <c r="G15" s="10"/>
      <c r="H15" s="10">
        <f t="shared" si="1"/>
        <v>324.18516666666665</v>
      </c>
      <c r="K15" s="15">
        <v>2287.31</v>
      </c>
      <c r="L15" s="15">
        <v>2291.0300000000002</v>
      </c>
      <c r="M15" s="16">
        <f t="shared" si="2"/>
        <v>2291.1350000000002</v>
      </c>
    </row>
    <row r="16" spans="1:13">
      <c r="A16" s="2" t="s">
        <v>13</v>
      </c>
      <c r="B16" s="15">
        <v>2.8</v>
      </c>
      <c r="C16" s="15">
        <v>0.71</v>
      </c>
      <c r="D16" s="15">
        <v>2291.0300000000002</v>
      </c>
      <c r="E16" s="19">
        <v>1147</v>
      </c>
      <c r="F16" s="20">
        <f t="shared" si="0"/>
        <v>119.47916666666664</v>
      </c>
      <c r="G16" s="39"/>
      <c r="H16" s="39">
        <f t="shared" si="1"/>
        <v>187.34333333333333</v>
      </c>
      <c r="K16" s="15">
        <v>2287.62</v>
      </c>
      <c r="L16" s="43">
        <v>2291.0700000000002</v>
      </c>
      <c r="M16" s="16">
        <f t="shared" si="2"/>
        <v>2291.0500000000002</v>
      </c>
    </row>
    <row r="17" spans="1:13">
      <c r="A17" s="2" t="s">
        <v>14</v>
      </c>
      <c r="B17" s="15">
        <v>1.42</v>
      </c>
      <c r="C17" s="15">
        <v>0.42</v>
      </c>
      <c r="D17" s="23"/>
      <c r="E17" s="19">
        <v>1154</v>
      </c>
      <c r="F17" s="20">
        <f t="shared" si="0"/>
        <v>55.199666666666666</v>
      </c>
      <c r="G17" s="39"/>
      <c r="H17" s="39">
        <f t="shared" si="1"/>
        <v>95.589666666666645</v>
      </c>
      <c r="K17" s="15">
        <v>2287.7399999999998</v>
      </c>
      <c r="L17" s="15">
        <v>2291.25</v>
      </c>
      <c r="M17" s="16">
        <f t="shared" si="2"/>
        <v>2291.16</v>
      </c>
    </row>
    <row r="18" spans="1:13">
      <c r="B18" s="5"/>
      <c r="C18" s="3"/>
      <c r="D18" s="3"/>
      <c r="E18" s="3"/>
      <c r="G18" s="6"/>
    </row>
    <row r="19" spans="1:13">
      <c r="F19" s="12">
        <f>SUM(F6:F18)</f>
        <v>2160.6775000000002</v>
      </c>
      <c r="H19" s="12">
        <f>SUM(H6:H18)</f>
        <v>4041.4441666666667</v>
      </c>
    </row>
  </sheetData>
  <mergeCells count="1">
    <mergeCell ref="A2:G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E17" sqref="E14:E17"/>
    </sheetView>
  </sheetViews>
  <sheetFormatPr defaultRowHeight="15"/>
  <cols>
    <col min="1" max="1" width="7.21875" bestFit="1" customWidth="1"/>
    <col min="2" max="2" width="10" bestFit="1" customWidth="1"/>
    <col min="3" max="3" width="7.5546875" bestFit="1" customWidth="1"/>
    <col min="4" max="4" width="9.88671875" bestFit="1" customWidth="1"/>
    <col min="5" max="5" width="9.88671875" style="34" customWidth="1"/>
    <col min="6" max="6" width="10.109375" bestFit="1" customWidth="1"/>
    <col min="7" max="7" width="9.77734375" bestFit="1" customWidth="1"/>
    <col min="9" max="9" width="12.6640625" bestFit="1" customWidth="1"/>
  </cols>
  <sheetData>
    <row r="1" spans="1:13">
      <c r="A1" s="34"/>
      <c r="B1" s="34"/>
      <c r="C1" s="34"/>
      <c r="D1" s="34" t="s">
        <v>39</v>
      </c>
      <c r="F1" s="34"/>
      <c r="G1" s="34"/>
      <c r="H1" s="34"/>
      <c r="I1" s="34"/>
    </row>
    <row r="2" spans="1:13">
      <c r="A2" s="56" t="s">
        <v>40</v>
      </c>
      <c r="B2" s="56"/>
      <c r="C2" s="56"/>
      <c r="D2" s="56"/>
      <c r="E2" s="56"/>
      <c r="F2" s="56"/>
      <c r="G2" s="56"/>
      <c r="H2" s="56"/>
      <c r="I2" s="34"/>
    </row>
    <row r="3" spans="1:13">
      <c r="A3" s="31"/>
      <c r="B3" s="31"/>
      <c r="C3" s="31"/>
      <c r="D3" s="31"/>
      <c r="E3" s="40"/>
      <c r="F3" s="31"/>
      <c r="G3" s="31"/>
      <c r="H3" s="31"/>
      <c r="I3" s="34"/>
    </row>
    <row r="4" spans="1:13">
      <c r="A4" s="39" t="s">
        <v>74</v>
      </c>
      <c r="B4" s="50" t="s">
        <v>75</v>
      </c>
      <c r="C4" s="50" t="s">
        <v>76</v>
      </c>
      <c r="D4" s="50" t="s">
        <v>77</v>
      </c>
      <c r="F4" s="34"/>
      <c r="G4" s="34"/>
      <c r="H4" s="34"/>
      <c r="I4" s="34"/>
      <c r="K4" s="50" t="s">
        <v>77</v>
      </c>
    </row>
    <row r="5" spans="1:13">
      <c r="A5" s="34" t="s">
        <v>42</v>
      </c>
      <c r="B5" s="1" t="s">
        <v>1</v>
      </c>
      <c r="C5" s="1" t="s">
        <v>2</v>
      </c>
      <c r="D5" s="10" t="s">
        <v>17</v>
      </c>
      <c r="E5" s="1" t="s">
        <v>15</v>
      </c>
      <c r="F5" s="32" t="s">
        <v>0</v>
      </c>
      <c r="G5" s="34"/>
      <c r="H5" s="34" t="s">
        <v>43</v>
      </c>
      <c r="K5" s="43">
        <v>2015</v>
      </c>
      <c r="L5" s="43">
        <v>2016</v>
      </c>
    </row>
    <row r="6" spans="1:13">
      <c r="A6" s="2" t="s">
        <v>3</v>
      </c>
      <c r="B6" s="15">
        <v>0.96</v>
      </c>
      <c r="C6" s="15">
        <v>0.78</v>
      </c>
      <c r="D6" s="49">
        <v>1582.2800000000002</v>
      </c>
      <c r="E6" s="30">
        <v>2939</v>
      </c>
      <c r="F6" s="29">
        <f t="shared" ref="F6:F17" si="0">+(B6)/12*0.7*E6-(C6/12*E6)</f>
        <v>-26.451000000000022</v>
      </c>
      <c r="G6" s="26"/>
      <c r="H6" s="26">
        <f t="shared" ref="H6:H17" si="1">B6*E6*0.7/12</f>
        <v>164.58399999999997</v>
      </c>
      <c r="K6" s="15">
        <v>1581.23</v>
      </c>
      <c r="L6" s="15">
        <v>1582.43</v>
      </c>
      <c r="M6" s="16">
        <f>AVERAGE(L6,K17)</f>
        <v>1582.2800000000002</v>
      </c>
    </row>
    <row r="7" spans="1:13">
      <c r="A7" s="2" t="s">
        <v>4</v>
      </c>
      <c r="B7" s="15">
        <v>1.28</v>
      </c>
      <c r="C7" s="15">
        <v>2.21</v>
      </c>
      <c r="D7" s="24">
        <v>1582.5900000000001</v>
      </c>
      <c r="E7" s="30">
        <v>2986</v>
      </c>
      <c r="F7" s="29">
        <f t="shared" si="0"/>
        <v>-326.96700000000004</v>
      </c>
      <c r="G7" s="26"/>
      <c r="H7" s="26">
        <f t="shared" si="1"/>
        <v>222.95466666666664</v>
      </c>
      <c r="K7" s="15">
        <v>1582.13</v>
      </c>
      <c r="L7" s="15">
        <v>1582.75</v>
      </c>
      <c r="M7" s="16">
        <f>AVERAGE(L7,L6)</f>
        <v>1582.5900000000001</v>
      </c>
    </row>
    <row r="8" spans="1:13">
      <c r="A8" s="2" t="s">
        <v>5</v>
      </c>
      <c r="B8" s="15">
        <v>2.21</v>
      </c>
      <c r="C8" s="15">
        <v>0.25</v>
      </c>
      <c r="D8" s="24">
        <v>1582.8150000000001</v>
      </c>
      <c r="E8" s="30">
        <v>3021</v>
      </c>
      <c r="F8" s="29">
        <f t="shared" si="0"/>
        <v>326.51974999999993</v>
      </c>
      <c r="G8" s="26"/>
      <c r="H8" s="26">
        <f t="shared" si="1"/>
        <v>389.45724999999993</v>
      </c>
      <c r="K8" s="15">
        <v>1583.05</v>
      </c>
      <c r="L8" s="15">
        <v>1582.88</v>
      </c>
      <c r="M8" s="16">
        <f t="shared" ref="M8:M17" si="2">AVERAGE(L8,L7)</f>
        <v>1582.8150000000001</v>
      </c>
    </row>
    <row r="9" spans="1:13">
      <c r="A9" s="2" t="s">
        <v>6</v>
      </c>
      <c r="B9" s="15">
        <v>6.6</v>
      </c>
      <c r="C9" s="15">
        <v>6.53</v>
      </c>
      <c r="D9" s="24">
        <v>1583.7950000000001</v>
      </c>
      <c r="E9" s="30">
        <v>3169</v>
      </c>
      <c r="F9" s="29">
        <f t="shared" si="0"/>
        <v>-504.39916666666682</v>
      </c>
      <c r="G9" s="26"/>
      <c r="H9" s="26">
        <f t="shared" si="1"/>
        <v>1220.0649999999998</v>
      </c>
      <c r="K9" s="15">
        <v>1583.88</v>
      </c>
      <c r="L9" s="15">
        <v>1584.71</v>
      </c>
      <c r="M9" s="16">
        <f t="shared" si="2"/>
        <v>1583.7950000000001</v>
      </c>
    </row>
    <row r="10" spans="1:13">
      <c r="A10" s="2" t="s">
        <v>7</v>
      </c>
      <c r="B10" s="15">
        <v>6.57</v>
      </c>
      <c r="C10" s="15">
        <v>8.39</v>
      </c>
      <c r="D10" s="24">
        <v>1584.9650000000001</v>
      </c>
      <c r="E10" s="30">
        <v>3346</v>
      </c>
      <c r="F10" s="29">
        <f t="shared" si="0"/>
        <v>-1057.0571666666669</v>
      </c>
      <c r="G10" s="26"/>
      <c r="H10" s="26">
        <f t="shared" si="1"/>
        <v>1282.3544999999999</v>
      </c>
      <c r="K10" s="15">
        <v>1584.67</v>
      </c>
      <c r="L10" s="15">
        <v>1585.22</v>
      </c>
      <c r="M10" s="16">
        <f t="shared" si="2"/>
        <v>1584.9650000000001</v>
      </c>
    </row>
    <row r="11" spans="1:13">
      <c r="A11" s="2" t="s">
        <v>8</v>
      </c>
      <c r="B11" s="15">
        <v>9.4600000000000009</v>
      </c>
      <c r="C11" s="15">
        <v>0.75</v>
      </c>
      <c r="D11" s="24">
        <v>1584.25</v>
      </c>
      <c r="E11" s="19">
        <v>3237</v>
      </c>
      <c r="F11" s="20">
        <f t="shared" si="0"/>
        <v>1583.9720000000002</v>
      </c>
      <c r="G11" s="10"/>
      <c r="H11" s="10">
        <f t="shared" si="1"/>
        <v>1786.2845</v>
      </c>
      <c r="K11" s="15">
        <v>1584.25</v>
      </c>
      <c r="L11" s="15">
        <v>1583.28</v>
      </c>
      <c r="M11" s="16">
        <f t="shared" si="2"/>
        <v>1584.25</v>
      </c>
    </row>
    <row r="12" spans="1:13">
      <c r="A12" s="2" t="s">
        <v>9</v>
      </c>
      <c r="B12" s="15">
        <v>9.14</v>
      </c>
      <c r="C12" s="15">
        <v>3.03</v>
      </c>
      <c r="D12" s="24">
        <v>1582.35</v>
      </c>
      <c r="E12" s="30">
        <v>2950</v>
      </c>
      <c r="F12" s="29">
        <f t="shared" si="0"/>
        <v>827.9666666666667</v>
      </c>
      <c r="G12" s="26"/>
      <c r="H12" s="26">
        <f t="shared" si="1"/>
        <v>1572.8416666666665</v>
      </c>
      <c r="K12" s="15">
        <v>1582.06</v>
      </c>
      <c r="L12" s="15">
        <v>1581.42</v>
      </c>
      <c r="M12" s="16">
        <f t="shared" si="2"/>
        <v>1582.35</v>
      </c>
    </row>
    <row r="13" spans="1:13">
      <c r="A13" s="52" t="s">
        <v>10</v>
      </c>
      <c r="B13" s="53">
        <v>7.37</v>
      </c>
      <c r="C13" s="53">
        <v>6.88</v>
      </c>
      <c r="D13" s="54">
        <v>1581.23</v>
      </c>
      <c r="E13" s="30">
        <v>2781</v>
      </c>
      <c r="F13" s="29">
        <f t="shared" si="0"/>
        <v>-398.84175000000027</v>
      </c>
      <c r="G13" s="28"/>
      <c r="H13" s="28">
        <f t="shared" si="1"/>
        <v>1195.59825</v>
      </c>
      <c r="K13" s="15">
        <v>1580.12</v>
      </c>
      <c r="L13" s="15">
        <v>1581.04</v>
      </c>
      <c r="M13" s="16">
        <f t="shared" si="2"/>
        <v>1581.23</v>
      </c>
    </row>
    <row r="14" spans="1:13">
      <c r="A14" s="55" t="s">
        <v>11</v>
      </c>
      <c r="B14" s="53">
        <v>5.26</v>
      </c>
      <c r="C14" s="53">
        <v>2.39</v>
      </c>
      <c r="D14" s="54">
        <v>1581.4650000000001</v>
      </c>
      <c r="E14" s="19">
        <v>2817</v>
      </c>
      <c r="F14" s="20">
        <f t="shared" si="0"/>
        <v>303.29699999999991</v>
      </c>
      <c r="G14" s="25"/>
      <c r="H14" s="25">
        <f t="shared" si="1"/>
        <v>864.34949999999992</v>
      </c>
      <c r="K14" s="15">
        <v>1579.63</v>
      </c>
      <c r="L14" s="15">
        <v>1581.89</v>
      </c>
      <c r="M14" s="16">
        <f t="shared" si="2"/>
        <v>1581.4650000000001</v>
      </c>
    </row>
    <row r="15" spans="1:13">
      <c r="A15" s="55" t="s">
        <v>12</v>
      </c>
      <c r="B15" s="53">
        <v>3.96</v>
      </c>
      <c r="C15" s="53">
        <v>0.31</v>
      </c>
      <c r="D15" s="53">
        <v>1581.92</v>
      </c>
      <c r="E15" s="19">
        <v>2885</v>
      </c>
      <c r="F15" s="20">
        <f t="shared" si="0"/>
        <v>591.90583333333325</v>
      </c>
      <c r="G15" s="25"/>
      <c r="H15" s="25">
        <f t="shared" si="1"/>
        <v>666.43499999999995</v>
      </c>
      <c r="K15" s="15">
        <v>1580.1</v>
      </c>
      <c r="L15" s="15">
        <v>1581.95</v>
      </c>
      <c r="M15" s="16">
        <f t="shared" si="2"/>
        <v>1581.92</v>
      </c>
    </row>
    <row r="16" spans="1:13">
      <c r="A16" s="55" t="s">
        <v>13</v>
      </c>
      <c r="B16" s="53">
        <v>2.6</v>
      </c>
      <c r="C16" s="53">
        <v>0.81</v>
      </c>
      <c r="D16" s="53">
        <v>1582.0700000000002</v>
      </c>
      <c r="E16" s="19">
        <v>2908</v>
      </c>
      <c r="F16" s="20">
        <f t="shared" si="0"/>
        <v>244.75666666666666</v>
      </c>
      <c r="G16" s="25"/>
      <c r="H16" s="25">
        <f t="shared" si="1"/>
        <v>441.04666666666662</v>
      </c>
      <c r="K16" s="15">
        <v>1581.13</v>
      </c>
      <c r="L16" s="15">
        <v>1582.19</v>
      </c>
      <c r="M16" s="16">
        <f t="shared" si="2"/>
        <v>1582.0700000000002</v>
      </c>
    </row>
    <row r="17" spans="1:13">
      <c r="A17" s="55" t="s">
        <v>14</v>
      </c>
      <c r="B17" s="53">
        <v>1.19</v>
      </c>
      <c r="C17" s="53">
        <v>0.97</v>
      </c>
      <c r="D17" s="53">
        <v>1582.35</v>
      </c>
      <c r="E17" s="19">
        <v>2950</v>
      </c>
      <c r="F17" s="20">
        <f t="shared" si="0"/>
        <v>-33.679166666666646</v>
      </c>
      <c r="G17" s="25"/>
      <c r="H17" s="25">
        <f t="shared" si="1"/>
        <v>204.77916666666667</v>
      </c>
      <c r="K17" s="15">
        <v>1582.13</v>
      </c>
      <c r="L17" s="15">
        <v>1582.51</v>
      </c>
      <c r="M17" s="16">
        <f t="shared" si="2"/>
        <v>1582.35</v>
      </c>
    </row>
    <row r="18" spans="1:13">
      <c r="A18" s="34"/>
      <c r="B18" s="5"/>
      <c r="C18" s="3"/>
      <c r="D18" s="3"/>
      <c r="E18" s="3"/>
      <c r="F18" s="3"/>
      <c r="G18" s="34"/>
      <c r="H18" s="6"/>
      <c r="I18" s="34"/>
    </row>
    <row r="19" spans="1:13">
      <c r="A19" s="11" t="s">
        <v>41</v>
      </c>
      <c r="B19" s="34"/>
      <c r="C19" s="34"/>
      <c r="D19" s="34"/>
      <c r="F19" s="12">
        <f>SUM(G6:G18)</f>
        <v>0</v>
      </c>
      <c r="G19" s="34"/>
      <c r="H19" s="12">
        <f>SUM(I6:I18)</f>
        <v>0</v>
      </c>
    </row>
  </sheetData>
  <mergeCells count="1">
    <mergeCell ref="A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Swanson Evap</vt:lpstr>
      <vt:lpstr>Enders Evap</vt:lpstr>
      <vt:lpstr>Hugh Butler Evap</vt:lpstr>
      <vt:lpstr>Harry Strunk Evap</vt:lpstr>
      <vt:lpstr>HCL Evap</vt:lpstr>
      <vt:lpstr>Norton Evap</vt:lpstr>
      <vt:lpstr>Lovewell LVKS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cscott</dc:creator>
  <cp:lastModifiedBy>Burgert, Kari</cp:lastModifiedBy>
  <cp:lastPrinted>2013-05-31T12:23:12Z</cp:lastPrinted>
  <dcterms:created xsi:type="dcterms:W3CDTF">2013-05-08T14:09:30Z</dcterms:created>
  <dcterms:modified xsi:type="dcterms:W3CDTF">2017-04-12T14:46:21Z</dcterms:modified>
</cp:coreProperties>
</file>