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HCL Accting\2016\"/>
    </mc:Choice>
  </mc:AlternateContent>
  <bookViews>
    <workbookView xWindow="360" yWindow="420" windowWidth="14865" windowHeight="8880"/>
  </bookViews>
  <sheets>
    <sheet name="A" sheetId="1" r:id="rId1"/>
    <sheet name="Sheet1" sheetId="2" r:id="rId2"/>
  </sheets>
  <definedNames>
    <definedName name="_xlnm.Print_Area" localSheetId="0">A!$A$1:$P$28</definedName>
    <definedName name="_xlnm.Print_Area">A!$A$1:$P$24</definedName>
  </definedNames>
  <calcPr calcId="152511"/>
</workbook>
</file>

<file path=xl/calcChain.xml><?xml version="1.0" encoding="utf-8"?>
<calcChain xmlns="http://schemas.openxmlformats.org/spreadsheetml/2006/main">
  <c r="P20" i="1" l="1"/>
  <c r="O20" i="1"/>
  <c r="M20" i="1"/>
  <c r="L20" i="1"/>
  <c r="K20" i="1"/>
  <c r="G20" i="1"/>
  <c r="F20" i="1"/>
  <c r="R19" i="1" l="1"/>
  <c r="U19" i="1"/>
  <c r="P18" i="1" l="1"/>
  <c r="O18" i="1"/>
  <c r="M18" i="1"/>
  <c r="L18" i="1"/>
  <c r="K18" i="1"/>
  <c r="G18" i="1"/>
  <c r="F18" i="1"/>
  <c r="P17" i="1" l="1"/>
  <c r="O17" i="1"/>
  <c r="M17" i="1"/>
  <c r="L17" i="1"/>
  <c r="K17" i="1"/>
  <c r="G17" i="1"/>
  <c r="F17" i="1"/>
  <c r="P15" i="1" l="1"/>
  <c r="O15" i="1"/>
  <c r="M15" i="1"/>
  <c r="L15" i="1"/>
  <c r="K15" i="1"/>
  <c r="G15" i="1"/>
  <c r="F15" i="1"/>
  <c r="P14" i="1" l="1"/>
  <c r="O14" i="1"/>
  <c r="M14" i="1" l="1"/>
  <c r="L14" i="1"/>
  <c r="K14" i="1"/>
  <c r="G14" i="1"/>
  <c r="F14" i="1"/>
  <c r="H11" i="2"/>
  <c r="M13" i="1" l="1"/>
  <c r="G13" i="1"/>
  <c r="F13" i="1"/>
  <c r="H13" i="2" l="1"/>
  <c r="I13" i="2" s="1"/>
  <c r="G16" i="1" s="1"/>
  <c r="M16" i="1" s="1"/>
  <c r="E13" i="2"/>
  <c r="F16" i="1" s="1"/>
  <c r="K16" i="1" l="1"/>
  <c r="L16" i="1" s="1"/>
  <c r="O16" i="1"/>
  <c r="P16" i="1" s="1"/>
  <c r="H17" i="2"/>
  <c r="H16" i="2" l="1"/>
  <c r="H15" i="2" l="1"/>
  <c r="H14" i="2" l="1"/>
  <c r="H22" i="1" l="1"/>
  <c r="H12" i="2" l="1"/>
  <c r="H10" i="2" l="1"/>
  <c r="H9" i="2" l="1"/>
  <c r="H8" i="2" l="1"/>
  <c r="H7" i="2" l="1"/>
  <c r="E11" i="2" l="1"/>
  <c r="E12" i="2"/>
  <c r="E17" i="2"/>
  <c r="E16" i="2"/>
  <c r="F19" i="1" s="1"/>
  <c r="E15" i="2"/>
  <c r="E14" i="2"/>
  <c r="E10" i="2"/>
  <c r="E9" i="2"/>
  <c r="F12" i="1" s="1"/>
  <c r="E8" i="2"/>
  <c r="F11" i="1" s="1"/>
  <c r="E7" i="2"/>
  <c r="F10" i="1" s="1"/>
  <c r="E6" i="2"/>
  <c r="F9" i="1" s="1"/>
  <c r="I17" i="2"/>
  <c r="I16" i="2"/>
  <c r="G19" i="1" s="1"/>
  <c r="M19" i="1" s="1"/>
  <c r="I15" i="2"/>
  <c r="I14" i="2"/>
  <c r="I12" i="2"/>
  <c r="I11" i="2"/>
  <c r="I10" i="2"/>
  <c r="I9" i="2"/>
  <c r="G12" i="1" s="1"/>
  <c r="M12" i="1" s="1"/>
  <c r="I8" i="2"/>
  <c r="G11" i="1" s="1"/>
  <c r="M11" i="1" s="1"/>
  <c r="I7" i="2"/>
  <c r="G10" i="1" s="1"/>
  <c r="M10" i="1" s="1"/>
  <c r="H6" i="2"/>
  <c r="I6" i="2" s="1"/>
  <c r="G9" i="1" s="1"/>
  <c r="M9" i="1" s="1"/>
  <c r="O19" i="1" l="1"/>
  <c r="P19" i="1" s="1"/>
  <c r="K19" i="1"/>
  <c r="L19" i="1" s="1"/>
  <c r="H20" i="2"/>
  <c r="E19" i="2"/>
  <c r="Y16" i="1"/>
  <c r="Y20" i="1"/>
  <c r="Y19" i="1"/>
  <c r="Y18" i="1"/>
  <c r="Y17" i="1"/>
  <c r="Y15" i="1"/>
  <c r="Y14" i="1"/>
  <c r="Y13" i="1"/>
  <c r="O9" i="1"/>
  <c r="P9" i="1" s="1"/>
  <c r="K9" i="1"/>
  <c r="Y12" i="1" l="1"/>
  <c r="Y11" i="1"/>
  <c r="Y10" i="1"/>
  <c r="Y9" i="1"/>
  <c r="X9" i="1"/>
  <c r="L9" i="1"/>
  <c r="E22" i="1"/>
  <c r="F22" i="1"/>
  <c r="G22" i="1"/>
  <c r="M22" i="1"/>
  <c r="K10" i="1" l="1"/>
  <c r="L10" i="1" s="1"/>
  <c r="O10" i="1"/>
  <c r="P10" i="1" s="1"/>
  <c r="Z9" i="1"/>
  <c r="I22" i="1"/>
  <c r="R9" i="1"/>
  <c r="T9" i="1" s="1"/>
  <c r="U9" i="1" s="1"/>
  <c r="K11" i="1" l="1"/>
  <c r="L11" i="1" s="1"/>
  <c r="L12" i="1" s="1"/>
  <c r="O11" i="1"/>
  <c r="P11" i="1" s="1"/>
  <c r="P12" i="1" s="1"/>
  <c r="R10" i="1"/>
  <c r="T10" i="1" s="1"/>
  <c r="U10" i="1" s="1"/>
  <c r="X10" i="1"/>
  <c r="Z10" i="1" s="1"/>
  <c r="X11" i="1" l="1"/>
  <c r="Z11" i="1" s="1"/>
  <c r="R11" i="1"/>
  <c r="T11" i="1" s="1"/>
  <c r="U11" i="1" s="1"/>
  <c r="X12" i="1" l="1"/>
  <c r="Z12" i="1" s="1"/>
  <c r="R12" i="1"/>
  <c r="T12" i="1" s="1"/>
  <c r="U12" i="1" s="1"/>
  <c r="X13" i="1" l="1"/>
  <c r="Z13" i="1" s="1"/>
  <c r="R13" i="1" l="1"/>
  <c r="T13" i="1" s="1"/>
  <c r="U13" i="1" s="1"/>
  <c r="R14" i="1" l="1"/>
  <c r="T14" i="1" s="1"/>
  <c r="U14" i="1" s="1"/>
  <c r="X14" i="1"/>
  <c r="Z14" i="1" s="1"/>
  <c r="R15" i="1" l="1"/>
  <c r="T15" i="1" s="1"/>
  <c r="U15" i="1" s="1"/>
  <c r="X15" i="1"/>
  <c r="Z15" i="1" s="1"/>
  <c r="X16" i="1" l="1"/>
  <c r="Z16" i="1" s="1"/>
  <c r="R16" i="1"/>
  <c r="T16" i="1" s="1"/>
  <c r="U16" i="1" s="1"/>
  <c r="J22" i="1"/>
  <c r="X17" i="1" l="1"/>
  <c r="Z17" i="1" s="1"/>
  <c r="N22" i="1"/>
  <c r="R17" i="1" l="1"/>
  <c r="T17" i="1" s="1"/>
  <c r="U17" i="1" s="1"/>
  <c r="R18" i="1"/>
  <c r="T18" i="1" s="1"/>
  <c r="U18" i="1" s="1"/>
  <c r="X18" i="1" l="1"/>
  <c r="Z18" i="1" s="1"/>
  <c r="T19" i="1"/>
  <c r="O22" i="1" l="1"/>
  <c r="X19" i="1"/>
  <c r="Z19" i="1" s="1"/>
  <c r="X20" i="1" l="1"/>
  <c r="Z20" i="1" s="1"/>
  <c r="K22" i="1"/>
  <c r="R20" i="1"/>
  <c r="T20" i="1" s="1"/>
  <c r="U20" i="1" s="1"/>
</calcChain>
</file>

<file path=xl/sharedStrings.xml><?xml version="1.0" encoding="utf-8"?>
<sst xmlns="http://schemas.openxmlformats.org/spreadsheetml/2006/main" count="91" uniqueCount="58">
  <si>
    <t>H   A   R   L   A   N     C  O  U  N  T  Y     L  A  K E     A   C   C   O   U   N   T   I   N   G</t>
  </si>
  <si>
    <t>Date</t>
  </si>
  <si>
    <t>Total</t>
  </si>
  <si>
    <t>HARLAN COUNTY</t>
  </si>
  <si>
    <t>LAKE</t>
  </si>
  <si>
    <t>Elevation</t>
  </si>
  <si>
    <t>---</t>
  </si>
  <si>
    <t>(AF)</t>
  </si>
  <si>
    <t>Sediment</t>
  </si>
  <si>
    <t>Pool</t>
  </si>
  <si>
    <t>TOTAL</t>
  </si>
  <si>
    <t>Releases</t>
  </si>
  <si>
    <t>Storage</t>
  </si>
  <si>
    <t>EVAP</t>
  </si>
  <si>
    <t>Evap</t>
  </si>
  <si>
    <t>INFLOW</t>
  </si>
  <si>
    <t>Inflow</t>
  </si>
  <si>
    <t>Irrigation Pool</t>
  </si>
  <si>
    <t>Share</t>
  </si>
  <si>
    <t>Use</t>
  </si>
  <si>
    <t>Content</t>
  </si>
  <si>
    <t>Check</t>
  </si>
  <si>
    <t xml:space="preserve">Active </t>
  </si>
  <si>
    <t>Should be</t>
  </si>
  <si>
    <t>zero-unless</t>
  </si>
  <si>
    <t>in flood</t>
  </si>
  <si>
    <t>EVAPS</t>
  </si>
  <si>
    <t>zero</t>
  </si>
  <si>
    <t>EOM</t>
  </si>
  <si>
    <t>NET EVAP</t>
  </si>
  <si>
    <t>PAN EVAP</t>
  </si>
  <si>
    <t>PRECIP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</si>
  <si>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</si>
  <si>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</si>
  <si>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</si>
  <si>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</si>
  <si>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</si>
  <si>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</si>
  <si>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</si>
  <si>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</si>
  <si>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</si>
  <si>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</si>
  <si>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</si>
  <si>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</si>
  <si>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AVG AREA</t>
  </si>
  <si>
    <t xml:space="preserve">COMPUTED </t>
  </si>
  <si>
    <t xml:space="preserve">NET </t>
  </si>
  <si>
    <t>NET</t>
  </si>
  <si>
    <t>HCL EVAP CALCS</t>
  </si>
  <si>
    <t xml:space="preserve">INFLOW </t>
  </si>
  <si>
    <t xml:space="preserve">         INFLOWS ADJUSTED TO EXCLUDE PRECIP</t>
  </si>
  <si>
    <t>Shutoff</t>
  </si>
  <si>
    <t>Capacity</t>
  </si>
  <si>
    <t>NAT.</t>
  </si>
  <si>
    <t xml:space="preserve">FLOW </t>
  </si>
  <si>
    <t>BYPASSED</t>
  </si>
  <si>
    <t>2016 KBID Warren Act Water</t>
  </si>
  <si>
    <t>Note: Reallocated 28,000 AF from Irrigation Pool to KBID Warren Act Pool at end of May.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</si>
</sst>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2"/>
      <name val="Arial"/>
    </font>
    <font>
      <sz val="12"/>
      <name val="Arial"/>
      <family val="2"/>
    </font>
    <font>
      <sz val="24"/>
      <name val="SWISS"/>
    </font>
    <font>
      <sz val="12"/>
      <name val="Arial"/>
      <family val="2"/>
    </font>
    <font>
      <b/>
      <sz val="12"/>
      <name val="Arial"/>
      <family val="2"/>
    </font>
    <font>
      <sz val="12"/>
      <name val="SWISS"/>
    </font>
    <font>
      <sz val="8"/>
      <name val="Arial"/>
      <family val="2"/>
    </font>
    <font>
      <sz val="12"/>
      <color indexed="8"/>
      <name val="SWISS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2"/>
      <color rgb="FF0000FF"/>
      <name val="Arial"/>
      <family val="2"/>
    </font>
    <font>
      <sz val="12"/>
      <color rgb="FF0000FF"/>
      <name val="SWISS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99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double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>
      <alignment horizontal="centerContinuous"/>
    </xf>
    <xf numFmtId="0" fontId="3" fillId="0" borderId="0" xfId="0" applyNumberFormat="1" applyFont="1" applyAlignment="1">
      <alignment horizontal="centerContinuous"/>
    </xf>
    <xf numFmtId="0" fontId="1" fillId="0" borderId="0" xfId="0" applyNumberFormat="1" applyFont="1"/>
    <xf numFmtId="0" fontId="3" fillId="0" borderId="0" xfId="0" applyNumberFormat="1" applyFont="1" applyAlignment="1"/>
    <xf numFmtId="0" fontId="3" fillId="0" borderId="1" xfId="0" applyNumberFormat="1" applyFont="1" applyBorder="1" applyAlignment="1"/>
    <xf numFmtId="0" fontId="3" fillId="0" borderId="1" xfId="0" applyNumberFormat="1" applyFont="1" applyBorder="1" applyAlignment="1">
      <alignment horizontal="centerContinuous"/>
    </xf>
    <xf numFmtId="0" fontId="3" fillId="0" borderId="2" xfId="0" applyNumberFormat="1" applyFont="1" applyBorder="1" applyAlignment="1">
      <alignment horizontal="centerContinuous"/>
    </xf>
    <xf numFmtId="0" fontId="4" fillId="0" borderId="2" xfId="0" applyNumberFormat="1" applyFont="1" applyBorder="1" applyAlignment="1">
      <alignment horizontal="centerContinuous"/>
    </xf>
    <xf numFmtId="0" fontId="3" fillId="0" borderId="3" xfId="0" applyNumberFormat="1" applyFont="1" applyBorder="1" applyAlignment="1"/>
    <xf numFmtId="0" fontId="3" fillId="0" borderId="3" xfId="0" applyNumberFormat="1" applyFont="1" applyBorder="1" applyAlignment="1">
      <alignment horizontal="centerContinuous"/>
    </xf>
    <xf numFmtId="0" fontId="3" fillId="0" borderId="0" xfId="0" applyNumberFormat="1" applyFont="1" applyAlignment="1">
      <alignment horizontal="center"/>
    </xf>
    <xf numFmtId="0" fontId="3" fillId="0" borderId="3" xfId="0" applyNumberFormat="1" applyFont="1" applyBorder="1" applyAlignment="1">
      <alignment horizontal="center"/>
    </xf>
    <xf numFmtId="17" fontId="3" fillId="0" borderId="4" xfId="0" applyNumberFormat="1" applyFont="1" applyBorder="1" applyAlignment="1">
      <alignment horizontal="left"/>
    </xf>
    <xf numFmtId="0" fontId="3" fillId="0" borderId="5" xfId="0" applyNumberFormat="1" applyFont="1" applyBorder="1" applyAlignment="1"/>
    <xf numFmtId="0" fontId="3" fillId="0" borderId="4" xfId="0" applyNumberFormat="1" applyFont="1" applyBorder="1" applyAlignment="1"/>
    <xf numFmtId="1" fontId="3" fillId="0" borderId="4" xfId="0" applyNumberFormat="1" applyFont="1" applyBorder="1" applyAlignment="1"/>
    <xf numFmtId="1" fontId="3" fillId="0" borderId="5" xfId="0" applyNumberFormat="1" applyFont="1" applyBorder="1" applyAlignment="1"/>
    <xf numFmtId="1" fontId="5" fillId="0" borderId="1" xfId="0" applyNumberFormat="1" applyFont="1" applyBorder="1" applyAlignment="1">
      <alignment horizontal="center"/>
    </xf>
    <xf numFmtId="0" fontId="3" fillId="0" borderId="7" xfId="0" applyNumberFormat="1" applyFont="1" applyBorder="1" applyAlignment="1">
      <alignment horizontal="center"/>
    </xf>
    <xf numFmtId="1" fontId="3" fillId="0" borderId="7" xfId="0" applyNumberFormat="1" applyFont="1" applyBorder="1" applyAlignment="1">
      <alignment horizontal="center"/>
    </xf>
    <xf numFmtId="0" fontId="1" fillId="0" borderId="2" xfId="0" applyNumberFormat="1" applyFont="1" applyBorder="1"/>
    <xf numFmtId="17" fontId="3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1" fontId="3" fillId="0" borderId="6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7" fillId="0" borderId="0" xfId="0" applyNumberFormat="1" applyFont="1" applyAlignment="1"/>
    <xf numFmtId="0" fontId="5" fillId="0" borderId="0" xfId="0" applyNumberFormat="1" applyFont="1" applyBorder="1" applyAlignment="1"/>
    <xf numFmtId="0" fontId="5" fillId="0" borderId="0" xfId="0" applyNumberFormat="1" applyFont="1" applyAlignment="1"/>
    <xf numFmtId="0" fontId="7" fillId="0" borderId="0" xfId="0" applyNumberFormat="1" applyFont="1" applyBorder="1" applyAlignment="1"/>
    <xf numFmtId="1" fontId="7" fillId="0" borderId="0" xfId="0" applyNumberFormat="1" applyFont="1" applyAlignment="1"/>
    <xf numFmtId="1" fontId="5" fillId="0" borderId="0" xfId="0" applyNumberFormat="1" applyFont="1" applyAlignment="1"/>
    <xf numFmtId="0" fontId="3" fillId="0" borderId="6" xfId="0" applyNumberFormat="1" applyFont="1" applyBorder="1" applyAlignment="1">
      <alignment horizontal="center"/>
    </xf>
    <xf numFmtId="1" fontId="1" fillId="0" borderId="0" xfId="0" applyNumberFormat="1" applyFont="1" applyAlignment="1"/>
    <xf numFmtId="0" fontId="8" fillId="0" borderId="1" xfId="0" applyNumberFormat="1" applyFont="1" applyBorder="1" applyAlignment="1">
      <alignment horizontal="centerContinuous"/>
    </xf>
    <xf numFmtId="0" fontId="3" fillId="0" borderId="0" xfId="0" applyNumberFormat="1" applyFont="1" applyBorder="1" applyAlignment="1"/>
    <xf numFmtId="1" fontId="1" fillId="3" borderId="1" xfId="0" applyNumberFormat="1" applyFont="1" applyFill="1" applyBorder="1" applyAlignment="1">
      <alignment horizontal="center"/>
    </xf>
    <xf numFmtId="1" fontId="0" fillId="0" borderId="0" xfId="0" applyNumberFormat="1" applyFont="1" applyAlignment="1"/>
    <xf numFmtId="1" fontId="3" fillId="3" borderId="4" xfId="0" applyNumberFormat="1" applyFont="1" applyFill="1" applyBorder="1" applyAlignment="1">
      <alignment horizontal="center"/>
    </xf>
    <xf numFmtId="0" fontId="9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2" fontId="5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0" applyNumberFormat="1"/>
    <xf numFmtId="0" fontId="9" fillId="0" borderId="3" xfId="0" applyNumberFormat="1" applyFont="1" applyBorder="1" applyAlignment="1">
      <alignment horizontal="center"/>
    </xf>
    <xf numFmtId="0" fontId="9" fillId="0" borderId="0" xfId="0" applyFont="1" applyAlignment="1">
      <alignment horizontal="left"/>
    </xf>
    <xf numFmtId="1" fontId="11" fillId="0" borderId="0" xfId="0" applyNumberFormat="1" applyFont="1" applyBorder="1" applyAlignment="1">
      <alignment horizontal="center"/>
    </xf>
    <xf numFmtId="1" fontId="10" fillId="0" borderId="0" xfId="0" applyNumberFormat="1" applyFont="1" applyAlignment="1">
      <alignment horizontal="center"/>
    </xf>
    <xf numFmtId="2" fontId="12" fillId="0" borderId="0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2" fontId="12" fillId="0" borderId="0" xfId="0" applyNumberFormat="1" applyFont="1" applyAlignment="1">
      <alignment horizontal="center"/>
    </xf>
    <xf numFmtId="2" fontId="11" fillId="0" borderId="6" xfId="0" applyNumberFormat="1" applyFont="1" applyBorder="1" applyAlignment="1"/>
    <xf numFmtId="0" fontId="11" fillId="0" borderId="1" xfId="0" applyNumberFormat="1" applyFont="1" applyBorder="1" applyAlignment="1"/>
    <xf numFmtId="1" fontId="11" fillId="0" borderId="1" xfId="0" applyNumberFormat="1" applyFont="1" applyBorder="1" applyAlignment="1">
      <alignment horizontal="center"/>
    </xf>
    <xf numFmtId="2" fontId="11" fillId="0" borderId="6" xfId="0" applyNumberFormat="1" applyFont="1" applyBorder="1" applyAlignment="1">
      <alignment horizontal="right"/>
    </xf>
    <xf numFmtId="0" fontId="11" fillId="0" borderId="1" xfId="0" applyNumberFormat="1" applyFont="1" applyBorder="1" applyAlignment="1">
      <alignment horizontal="right"/>
    </xf>
    <xf numFmtId="0" fontId="0" fillId="0" borderId="0" xfId="0" applyNumberFormat="1" applyAlignment="1">
      <alignment horizontal="center"/>
    </xf>
    <xf numFmtId="0" fontId="9" fillId="0" borderId="0" xfId="0" applyNumberFormat="1" applyFont="1" applyAlignment="1"/>
    <xf numFmtId="0" fontId="9" fillId="0" borderId="0" xfId="0" applyNumberFormat="1" applyFont="1" applyFill="1" applyBorder="1" applyAlignment="1"/>
    <xf numFmtId="0" fontId="1" fillId="0" borderId="0" xfId="0" applyNumberFormat="1" applyFont="1" applyFill="1" applyBorder="1" applyAlignment="1"/>
    <xf numFmtId="1" fontId="3" fillId="0" borderId="8" xfId="0" applyNumberFormat="1" applyFont="1" applyBorder="1" applyAlignment="1"/>
    <xf numFmtId="1" fontId="3" fillId="0" borderId="2" xfId="0" applyNumberFormat="1" applyFont="1" applyBorder="1" applyAlignment="1">
      <alignment horizontal="center"/>
    </xf>
    <xf numFmtId="0" fontId="1" fillId="0" borderId="3" xfId="0" applyNumberFormat="1" applyFont="1" applyBorder="1" applyAlignment="1">
      <alignment horizontal="center"/>
    </xf>
    <xf numFmtId="1" fontId="3" fillId="0" borderId="9" xfId="0" applyNumberFormat="1" applyFont="1" applyBorder="1" applyAlignment="1"/>
    <xf numFmtId="1" fontId="3" fillId="0" borderId="10" xfId="0" applyNumberFormat="1" applyFont="1" applyBorder="1" applyAlignment="1">
      <alignment horizontal="center"/>
    </xf>
    <xf numFmtId="1" fontId="3" fillId="0" borderId="11" xfId="0" applyNumberFormat="1" applyFont="1" applyBorder="1" applyAlignment="1">
      <alignment horizontal="center"/>
    </xf>
    <xf numFmtId="1" fontId="11" fillId="0" borderId="2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1" fillId="0" borderId="0" xfId="0" applyNumberFormat="1" applyFont="1" applyBorder="1"/>
    <xf numFmtId="0" fontId="4" fillId="0" borderId="12" xfId="0" applyNumberFormat="1" applyFont="1" applyBorder="1" applyAlignment="1">
      <alignment horizontal="centerContinuous"/>
    </xf>
    <xf numFmtId="0" fontId="3" fillId="0" borderId="13" xfId="0" applyNumberFormat="1" applyFont="1" applyBorder="1" applyAlignment="1"/>
    <xf numFmtId="0" fontId="3" fillId="0" borderId="13" xfId="0" applyNumberFormat="1" applyFont="1" applyBorder="1" applyAlignment="1">
      <alignment horizontal="center"/>
    </xf>
    <xf numFmtId="1" fontId="1" fillId="2" borderId="15" xfId="0" applyNumberFormat="1" applyFont="1" applyFill="1" applyBorder="1" applyAlignment="1">
      <alignment horizontal="center"/>
    </xf>
    <xf numFmtId="1" fontId="3" fillId="0" borderId="15" xfId="0" applyNumberFormat="1" applyFont="1" applyBorder="1" applyAlignment="1">
      <alignment horizontal="center"/>
    </xf>
    <xf numFmtId="1" fontId="3" fillId="0" borderId="16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Continuous"/>
    </xf>
    <xf numFmtId="1" fontId="3" fillId="2" borderId="14" xfId="0" applyNumberFormat="1" applyFont="1" applyFill="1" applyBorder="1" applyAlignment="1">
      <alignment horizontal="center"/>
    </xf>
    <xf numFmtId="0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7"/>
  <sheetViews>
    <sheetView tabSelected="1" showOutlineSymbols="0" zoomScale="88" zoomScaleNormal="88" workbookViewId="0">
      <selection activeCell="P23" sqref="P23"/>
    </sheetView>
  </sheetViews>
  <sheetFormatPr defaultColWidth="9.44140625" defaultRowHeight="15"/>
  <cols>
    <col min="1" max="4" width="8.44140625" style="1" customWidth="1"/>
    <col min="5" max="5" width="9.44140625" style="1" customWidth="1"/>
    <col min="6" max="6" width="8.44140625" style="1" customWidth="1"/>
    <col min="7" max="7" width="9" style="1" customWidth="1"/>
    <col min="8" max="8" width="11.109375" style="1" customWidth="1"/>
    <col min="9" max="9" width="10.109375" style="1" customWidth="1"/>
    <col min="10" max="11" width="7.44140625" style="1" customWidth="1"/>
    <col min="12" max="12" width="7.88671875" style="1" customWidth="1"/>
    <col min="13" max="13" width="7.44140625" style="1" customWidth="1"/>
    <col min="14" max="14" width="7" style="1" customWidth="1"/>
    <col min="15" max="15" width="8.77734375" style="1" customWidth="1"/>
    <col min="16" max="16" width="9.21875" style="1" customWidth="1"/>
    <col min="17" max="17" width="18.77734375" style="1" customWidth="1"/>
    <col min="18" max="16384" width="9.44140625" style="1"/>
  </cols>
  <sheetData>
    <row r="1" spans="1:26" ht="30">
      <c r="A1" s="2" t="s">
        <v>0</v>
      </c>
      <c r="B1" s="2"/>
      <c r="C1" s="2"/>
      <c r="D1" s="2"/>
      <c r="E1" s="2"/>
      <c r="F1" s="2"/>
      <c r="G1" s="2"/>
      <c r="H1" s="2"/>
      <c r="I1" s="3"/>
      <c r="J1" s="3"/>
      <c r="K1" s="3"/>
      <c r="L1" s="3"/>
      <c r="M1" s="3"/>
      <c r="N1" s="3"/>
      <c r="O1" s="3"/>
      <c r="P1" s="3"/>
      <c r="Q1" s="4"/>
    </row>
    <row r="2" spans="1:26" ht="20.100000000000001" customHeight="1">
      <c r="A2" s="5"/>
      <c r="Q2" s="4"/>
    </row>
    <row r="3" spans="1:26" ht="20.100000000000001" customHeight="1">
      <c r="A3" s="6"/>
      <c r="B3" s="7" t="s">
        <v>3</v>
      </c>
      <c r="C3" s="8"/>
      <c r="D3" s="8"/>
      <c r="E3" s="6"/>
      <c r="F3" s="6"/>
      <c r="G3" s="6"/>
      <c r="H3" s="71"/>
      <c r="I3" s="79" t="s">
        <v>56</v>
      </c>
      <c r="J3" s="9"/>
      <c r="K3" s="9"/>
      <c r="L3" s="9"/>
      <c r="M3" s="35" t="s">
        <v>17</v>
      </c>
      <c r="N3" s="9"/>
      <c r="O3" s="9"/>
      <c r="P3" s="73"/>
      <c r="Q3" s="72"/>
      <c r="R3" s="27" t="s">
        <v>21</v>
      </c>
      <c r="S3" s="27"/>
      <c r="T3" s="27"/>
      <c r="U3" s="28" t="s">
        <v>23</v>
      </c>
      <c r="Z3" s="28" t="s">
        <v>23</v>
      </c>
    </row>
    <row r="4" spans="1:26" ht="20.100000000000001" customHeight="1">
      <c r="A4" s="10"/>
      <c r="B4" s="11" t="s">
        <v>4</v>
      </c>
      <c r="C4" s="3"/>
      <c r="D4" s="3"/>
      <c r="E4" s="10"/>
      <c r="F4" s="13" t="s">
        <v>13</v>
      </c>
      <c r="G4" s="13" t="s">
        <v>15</v>
      </c>
      <c r="H4" s="66" t="s">
        <v>53</v>
      </c>
      <c r="I4" s="10"/>
      <c r="L4" s="5"/>
      <c r="M4" s="10"/>
      <c r="P4" s="74"/>
      <c r="Q4" s="72"/>
      <c r="R4" s="27"/>
      <c r="S4" s="27"/>
      <c r="T4" s="27"/>
      <c r="U4" s="29" t="s">
        <v>24</v>
      </c>
      <c r="Z4" s="29" t="s">
        <v>27</v>
      </c>
    </row>
    <row r="5" spans="1:26" ht="20.100000000000001" customHeight="1">
      <c r="A5" s="10"/>
      <c r="B5" s="13" t="s">
        <v>28</v>
      </c>
      <c r="C5" s="12" t="s">
        <v>2</v>
      </c>
      <c r="D5" s="40"/>
      <c r="E5" s="13" t="s">
        <v>10</v>
      </c>
      <c r="F5" s="48" t="s">
        <v>47</v>
      </c>
      <c r="G5" s="48" t="s">
        <v>47</v>
      </c>
      <c r="H5" s="66" t="s">
        <v>54</v>
      </c>
      <c r="I5" s="13" t="s">
        <v>16</v>
      </c>
      <c r="K5" s="12" t="s">
        <v>14</v>
      </c>
      <c r="L5" s="5"/>
      <c r="M5" s="13" t="s">
        <v>16</v>
      </c>
      <c r="O5" s="12" t="s">
        <v>14</v>
      </c>
      <c r="P5" s="74"/>
      <c r="Q5" s="72"/>
      <c r="R5" s="30"/>
      <c r="S5" s="30"/>
      <c r="T5" s="30"/>
      <c r="U5" s="28" t="s">
        <v>25</v>
      </c>
      <c r="X5" s="1" t="s">
        <v>26</v>
      </c>
      <c r="Z5" s="28"/>
    </row>
    <row r="6" spans="1:26" ht="20.100000000000001" customHeight="1">
      <c r="A6" s="13" t="s">
        <v>1</v>
      </c>
      <c r="B6" s="13" t="s">
        <v>5</v>
      </c>
      <c r="C6" s="81" t="s">
        <v>12</v>
      </c>
      <c r="D6" s="60" t="s">
        <v>51</v>
      </c>
      <c r="E6" s="13" t="s">
        <v>11</v>
      </c>
      <c r="F6" s="13" t="s">
        <v>14</v>
      </c>
      <c r="G6" s="13" t="s">
        <v>16</v>
      </c>
      <c r="H6" s="66" t="s">
        <v>55</v>
      </c>
      <c r="I6" s="13" t="s">
        <v>18</v>
      </c>
      <c r="J6" s="12" t="s">
        <v>19</v>
      </c>
      <c r="K6" s="12" t="s">
        <v>18</v>
      </c>
      <c r="L6" s="12" t="s">
        <v>12</v>
      </c>
      <c r="M6" s="13" t="s">
        <v>18</v>
      </c>
      <c r="N6" s="12" t="s">
        <v>19</v>
      </c>
      <c r="O6" s="12" t="s">
        <v>18</v>
      </c>
      <c r="P6" s="75" t="s">
        <v>12</v>
      </c>
      <c r="Q6" s="72"/>
      <c r="R6" s="30"/>
      <c r="S6" s="30"/>
      <c r="T6" s="30"/>
      <c r="U6" s="28"/>
    </row>
    <row r="7" spans="1:26" ht="20.100000000000001" customHeight="1" thickBot="1">
      <c r="A7" s="10"/>
      <c r="B7" s="10"/>
      <c r="C7" s="12" t="s">
        <v>7</v>
      </c>
      <c r="D7" s="60" t="s">
        <v>52</v>
      </c>
      <c r="E7" s="13" t="s">
        <v>7</v>
      </c>
      <c r="F7" s="13" t="s">
        <v>7</v>
      </c>
      <c r="G7" s="13" t="s">
        <v>7</v>
      </c>
      <c r="H7" s="13" t="s">
        <v>7</v>
      </c>
      <c r="I7" s="13" t="s">
        <v>7</v>
      </c>
      <c r="J7" s="12" t="s">
        <v>7</v>
      </c>
      <c r="K7" s="12" t="s">
        <v>7</v>
      </c>
      <c r="L7" s="12" t="s">
        <v>7</v>
      </c>
      <c r="M7" s="13" t="s">
        <v>7</v>
      </c>
      <c r="N7" s="12" t="s">
        <v>7</v>
      </c>
      <c r="O7" s="12" t="s">
        <v>7</v>
      </c>
      <c r="P7" s="75" t="s">
        <v>7</v>
      </c>
      <c r="Q7" s="72"/>
      <c r="R7" s="27" t="s">
        <v>22</v>
      </c>
      <c r="S7" s="27" t="s">
        <v>8</v>
      </c>
      <c r="T7" s="27" t="s">
        <v>2</v>
      </c>
      <c r="U7" s="29"/>
    </row>
    <row r="8" spans="1:26" ht="20.100000000000001" customHeight="1">
      <c r="A8" s="14"/>
      <c r="B8" s="15"/>
      <c r="C8" s="16"/>
      <c r="D8" s="16"/>
      <c r="E8" s="17"/>
      <c r="F8" s="18"/>
      <c r="G8" s="67"/>
      <c r="H8" s="64"/>
      <c r="I8" s="18"/>
      <c r="J8" s="17"/>
      <c r="K8" s="17"/>
      <c r="L8" s="39">
        <v>10886</v>
      </c>
      <c r="M8" s="18"/>
      <c r="N8" s="17"/>
      <c r="O8" s="17"/>
      <c r="P8" s="80">
        <v>38433</v>
      </c>
      <c r="Q8" s="72"/>
      <c r="R8" s="27" t="s">
        <v>20</v>
      </c>
      <c r="S8" s="27" t="s">
        <v>9</v>
      </c>
      <c r="T8" s="27" t="s">
        <v>20</v>
      </c>
      <c r="U8" s="29"/>
    </row>
    <row r="9" spans="1:26" ht="20.100000000000001" customHeight="1">
      <c r="A9" s="23">
        <v>42370</v>
      </c>
      <c r="B9" s="55">
        <v>1934.1</v>
      </c>
      <c r="C9" s="56">
        <v>179312</v>
      </c>
      <c r="D9" s="6">
        <v>118099</v>
      </c>
      <c r="E9" s="57">
        <v>0</v>
      </c>
      <c r="F9" s="25">
        <f>+Sheet1!E6</f>
        <v>405.49437499999999</v>
      </c>
      <c r="G9" s="68">
        <f>+Sheet1!I6</f>
        <v>12300.05625</v>
      </c>
      <c r="H9" s="70">
        <v>0</v>
      </c>
      <c r="I9" s="25">
        <v>0</v>
      </c>
      <c r="J9" s="57">
        <v>0</v>
      </c>
      <c r="K9" s="19">
        <f t="shared" ref="K9:K11" si="0">ROUND($L8/($L8+$P8)*$F9,0)</f>
        <v>90</v>
      </c>
      <c r="L9" s="37">
        <f t="shared" ref="L9:L18" si="1">L8+I9-J9-K9</f>
        <v>10796</v>
      </c>
      <c r="M9" s="25">
        <f t="shared" ref="M9:M18" si="2">G9</f>
        <v>12300.05625</v>
      </c>
      <c r="N9" s="57">
        <v>0</v>
      </c>
      <c r="O9" s="19">
        <f t="shared" ref="O9:O11" si="3">ROUND($P8/($L8+$P8)*$F9,0)</f>
        <v>316</v>
      </c>
      <c r="P9" s="76">
        <f t="shared" ref="P9:P18" si="4">P8+M9-N9-O9</f>
        <v>50417.056250000001</v>
      </c>
      <c r="Q9" s="72"/>
      <c r="R9" s="31">
        <f t="shared" ref="R9:R12" si="5">+P9+L9</f>
        <v>61213.056250000001</v>
      </c>
      <c r="S9" s="36">
        <v>118099</v>
      </c>
      <c r="T9" s="31">
        <f t="shared" ref="T9:T12" si="6">+S9+R9</f>
        <v>179312.05624999999</v>
      </c>
      <c r="U9" s="32">
        <f t="shared" ref="U9:U20" si="7">+T9-C9</f>
        <v>5.6249999994179234E-2</v>
      </c>
      <c r="X9" s="34">
        <f>+K9+O9</f>
        <v>406</v>
      </c>
      <c r="Y9" s="34">
        <f t="shared" ref="Y9:Y20" si="8">+F9</f>
        <v>405.49437499999999</v>
      </c>
      <c r="Z9" s="34">
        <f>+Y9-X9</f>
        <v>-0.50562500000000909</v>
      </c>
    </row>
    <row r="10" spans="1:26" ht="20.100000000000001" customHeight="1">
      <c r="A10" s="23">
        <v>42401</v>
      </c>
      <c r="B10" s="55">
        <v>1935.54</v>
      </c>
      <c r="C10" s="56">
        <v>193792</v>
      </c>
      <c r="D10" s="6">
        <v>118099</v>
      </c>
      <c r="E10" s="57">
        <v>0</v>
      </c>
      <c r="F10" s="25">
        <f>+Sheet1!E7</f>
        <v>77.813874999999825</v>
      </c>
      <c r="G10" s="68">
        <f>+Sheet1!I7</f>
        <v>14555.266250000001</v>
      </c>
      <c r="H10" s="70">
        <v>0</v>
      </c>
      <c r="I10" s="25">
        <v>0</v>
      </c>
      <c r="J10" s="57">
        <v>0</v>
      </c>
      <c r="K10" s="19">
        <f t="shared" si="0"/>
        <v>14</v>
      </c>
      <c r="L10" s="37">
        <f t="shared" si="1"/>
        <v>10782</v>
      </c>
      <c r="M10" s="25">
        <f t="shared" si="2"/>
        <v>14555.266250000001</v>
      </c>
      <c r="N10" s="57">
        <v>0</v>
      </c>
      <c r="O10" s="19">
        <f t="shared" si="3"/>
        <v>64</v>
      </c>
      <c r="P10" s="76">
        <f t="shared" si="4"/>
        <v>64908.322500000002</v>
      </c>
      <c r="Q10" s="72"/>
      <c r="R10" s="31">
        <f t="shared" si="5"/>
        <v>75690.322500000009</v>
      </c>
      <c r="S10" s="36">
        <v>118099</v>
      </c>
      <c r="T10" s="31">
        <f t="shared" si="6"/>
        <v>193789.32250000001</v>
      </c>
      <c r="U10" s="32">
        <f t="shared" si="7"/>
        <v>-2.6774999999906868</v>
      </c>
      <c r="X10" s="34">
        <f t="shared" ref="X10:X20" si="9">+K10+O10</f>
        <v>78</v>
      </c>
      <c r="Y10" s="34">
        <f t="shared" si="8"/>
        <v>77.813874999999825</v>
      </c>
      <c r="Z10" s="34">
        <f t="shared" ref="Z10:Z20" si="10">+Y10-X10</f>
        <v>-0.18612500000017462</v>
      </c>
    </row>
    <row r="11" spans="1:26" ht="20.100000000000001" customHeight="1">
      <c r="A11" s="23">
        <v>42430</v>
      </c>
      <c r="B11" s="55">
        <v>1936.81</v>
      </c>
      <c r="C11" s="56">
        <v>207062</v>
      </c>
      <c r="D11" s="6">
        <v>118099</v>
      </c>
      <c r="E11" s="57">
        <v>0</v>
      </c>
      <c r="F11" s="25">
        <f>+Sheet1!E8</f>
        <v>956.17262499999981</v>
      </c>
      <c r="G11" s="68">
        <f>+Sheet1!I8</f>
        <v>14227.8375</v>
      </c>
      <c r="H11" s="70">
        <v>0</v>
      </c>
      <c r="I11" s="25">
        <v>0</v>
      </c>
      <c r="J11" s="57">
        <v>0</v>
      </c>
      <c r="K11" s="19">
        <f t="shared" si="0"/>
        <v>136</v>
      </c>
      <c r="L11" s="37">
        <f t="shared" si="1"/>
        <v>10646</v>
      </c>
      <c r="M11" s="25">
        <f t="shared" si="2"/>
        <v>14227.8375</v>
      </c>
      <c r="N11" s="57">
        <v>0</v>
      </c>
      <c r="O11" s="19">
        <f t="shared" si="3"/>
        <v>820</v>
      </c>
      <c r="P11" s="76">
        <f t="shared" si="4"/>
        <v>78316.160000000003</v>
      </c>
      <c r="Q11" s="72"/>
      <c r="R11" s="31">
        <f t="shared" si="5"/>
        <v>88962.16</v>
      </c>
      <c r="S11" s="36">
        <v>118099</v>
      </c>
      <c r="T11" s="31">
        <f t="shared" si="6"/>
        <v>207061.16</v>
      </c>
      <c r="U11" s="32">
        <f t="shared" si="7"/>
        <v>-0.83999999999650754</v>
      </c>
      <c r="X11" s="34">
        <f t="shared" si="9"/>
        <v>956</v>
      </c>
      <c r="Y11" s="34">
        <f t="shared" si="8"/>
        <v>956.17262499999981</v>
      </c>
      <c r="Z11" s="34">
        <f t="shared" si="10"/>
        <v>0.17262499999981173</v>
      </c>
    </row>
    <row r="12" spans="1:26" ht="20.100000000000001" customHeight="1">
      <c r="A12" s="23">
        <v>42461</v>
      </c>
      <c r="B12" s="55">
        <v>1939.07</v>
      </c>
      <c r="C12" s="56">
        <v>231834</v>
      </c>
      <c r="D12" s="6">
        <v>118099</v>
      </c>
      <c r="E12" s="57">
        <v>0</v>
      </c>
      <c r="F12" s="25">
        <f>+Sheet1!E9</f>
        <v>-3733.5734616666673</v>
      </c>
      <c r="G12" s="68">
        <f>+Sheet1!I9</f>
        <v>21038.404166666667</v>
      </c>
      <c r="H12" s="70">
        <v>0</v>
      </c>
      <c r="I12" s="25">
        <v>0</v>
      </c>
      <c r="J12" s="57">
        <v>0</v>
      </c>
      <c r="K12" s="19">
        <v>0</v>
      </c>
      <c r="L12" s="37">
        <f t="shared" si="1"/>
        <v>10646</v>
      </c>
      <c r="M12" s="25">
        <f t="shared" si="2"/>
        <v>21038.404166666667</v>
      </c>
      <c r="N12" s="57">
        <v>0</v>
      </c>
      <c r="O12" s="19">
        <v>-3734</v>
      </c>
      <c r="P12" s="76">
        <f t="shared" si="4"/>
        <v>103088.56416666668</v>
      </c>
      <c r="Q12" s="72"/>
      <c r="R12" s="31">
        <f t="shared" si="5"/>
        <v>113734.56416666668</v>
      </c>
      <c r="S12" s="36">
        <v>118099</v>
      </c>
      <c r="T12" s="31">
        <f t="shared" si="6"/>
        <v>231833.56416666668</v>
      </c>
      <c r="U12" s="32">
        <f t="shared" si="7"/>
        <v>-0.43583333332207985</v>
      </c>
      <c r="X12" s="34">
        <f t="shared" si="9"/>
        <v>-3734</v>
      </c>
      <c r="Y12" s="34">
        <f t="shared" si="8"/>
        <v>-3733.5734616666673</v>
      </c>
      <c r="Z12" s="34">
        <f t="shared" si="10"/>
        <v>0.42653833333270086</v>
      </c>
    </row>
    <row r="13" spans="1:26" ht="20.100000000000001" customHeight="1">
      <c r="A13" s="23">
        <v>42491</v>
      </c>
      <c r="B13" s="55">
        <v>1940.47</v>
      </c>
      <c r="C13" s="56">
        <v>248111</v>
      </c>
      <c r="D13" s="6">
        <v>118099</v>
      </c>
      <c r="E13" s="57">
        <v>0</v>
      </c>
      <c r="F13" s="25">
        <f>+Sheet1!E10</f>
        <v>-2172.8151250000005</v>
      </c>
      <c r="G13" s="68">
        <f>+Sheet1!I10</f>
        <v>14103.973750000001</v>
      </c>
      <c r="H13" s="70">
        <v>0</v>
      </c>
      <c r="I13" s="25">
        <v>0</v>
      </c>
      <c r="J13" s="57">
        <v>0</v>
      </c>
      <c r="K13" s="19">
        <v>0</v>
      </c>
      <c r="L13" s="37">
        <v>38646</v>
      </c>
      <c r="M13" s="25">
        <f t="shared" si="2"/>
        <v>14103.973750000001</v>
      </c>
      <c r="N13" s="57">
        <v>0</v>
      </c>
      <c r="O13" s="19">
        <v>-2173</v>
      </c>
      <c r="P13" s="76">
        <v>91366</v>
      </c>
      <c r="Q13" s="72"/>
      <c r="R13" s="31">
        <f t="shared" ref="R13:R20" si="11">+P13+L13</f>
        <v>130012</v>
      </c>
      <c r="S13" s="36">
        <v>118099</v>
      </c>
      <c r="T13" s="31">
        <f t="shared" ref="T13:T20" si="12">+S13+R13</f>
        <v>248111</v>
      </c>
      <c r="U13" s="32">
        <f t="shared" si="7"/>
        <v>0</v>
      </c>
      <c r="X13" s="34">
        <f t="shared" si="9"/>
        <v>-2173</v>
      </c>
      <c r="Y13" s="38">
        <f t="shared" si="8"/>
        <v>-2172.8151250000005</v>
      </c>
      <c r="Z13" s="34">
        <f t="shared" si="10"/>
        <v>0.18487499999946522</v>
      </c>
    </row>
    <row r="14" spans="1:26" ht="20.100000000000001" customHeight="1">
      <c r="A14" s="23">
        <v>42522</v>
      </c>
      <c r="B14" s="55">
        <v>1939.58</v>
      </c>
      <c r="C14" s="56">
        <v>237693</v>
      </c>
      <c r="D14" s="6">
        <v>118099</v>
      </c>
      <c r="E14" s="57">
        <v>14876</v>
      </c>
      <c r="F14" s="25">
        <f>+Sheet1!E11</f>
        <v>3700.8999999999987</v>
      </c>
      <c r="G14" s="68">
        <f>+Sheet1!I11</f>
        <v>8158.1875</v>
      </c>
      <c r="H14" s="70">
        <v>0</v>
      </c>
      <c r="I14" s="25">
        <v>0</v>
      </c>
      <c r="J14" s="57">
        <v>0</v>
      </c>
      <c r="K14" s="19">
        <f t="shared" ref="K14:K20" si="13">ROUND($L13/($L13+$P13)*$F14,0)</f>
        <v>1100</v>
      </c>
      <c r="L14" s="37">
        <f t="shared" si="1"/>
        <v>37546</v>
      </c>
      <c r="M14" s="25">
        <f t="shared" si="2"/>
        <v>8158.1875</v>
      </c>
      <c r="N14" s="57">
        <v>14876</v>
      </c>
      <c r="O14" s="19">
        <f t="shared" ref="O14:O20" si="14">ROUND($P13/($L13+$P13)*$F14,0)</f>
        <v>2601</v>
      </c>
      <c r="P14" s="76">
        <f t="shared" si="4"/>
        <v>82047.1875</v>
      </c>
      <c r="Q14" s="72"/>
      <c r="R14" s="31">
        <f t="shared" si="11"/>
        <v>119593.1875</v>
      </c>
      <c r="S14" s="36">
        <v>118099</v>
      </c>
      <c r="T14" s="31">
        <f t="shared" si="12"/>
        <v>237692.1875</v>
      </c>
      <c r="U14" s="32">
        <f t="shared" si="7"/>
        <v>-0.8125</v>
      </c>
      <c r="X14" s="34">
        <f t="shared" si="9"/>
        <v>3701</v>
      </c>
      <c r="Y14" s="38">
        <f t="shared" si="8"/>
        <v>3700.8999999999987</v>
      </c>
      <c r="Z14" s="34">
        <f t="shared" si="10"/>
        <v>-0.10000000000127329</v>
      </c>
    </row>
    <row r="15" spans="1:26" ht="20.100000000000001" customHeight="1">
      <c r="A15" s="23">
        <v>42552</v>
      </c>
      <c r="B15" s="55">
        <v>1937.47</v>
      </c>
      <c r="C15" s="56">
        <v>214164</v>
      </c>
      <c r="D15" s="6">
        <v>118099</v>
      </c>
      <c r="E15" s="57">
        <v>25821</v>
      </c>
      <c r="F15" s="25">
        <f>+Sheet1!E12</f>
        <v>2207.5184999999992</v>
      </c>
      <c r="G15" s="68">
        <f>+Sheet1!I12</f>
        <v>4500.1774999999998</v>
      </c>
      <c r="H15" s="70">
        <v>0</v>
      </c>
      <c r="I15" s="25">
        <v>0</v>
      </c>
      <c r="J15" s="57">
        <v>0</v>
      </c>
      <c r="K15" s="19">
        <f t="shared" si="13"/>
        <v>693</v>
      </c>
      <c r="L15" s="37">
        <f t="shared" si="1"/>
        <v>36853</v>
      </c>
      <c r="M15" s="25">
        <f t="shared" si="2"/>
        <v>4500.1774999999998</v>
      </c>
      <c r="N15" s="57">
        <v>25821</v>
      </c>
      <c r="O15" s="19">
        <f t="shared" si="14"/>
        <v>1514</v>
      </c>
      <c r="P15" s="76">
        <f t="shared" si="4"/>
        <v>59212.365000000005</v>
      </c>
      <c r="Q15" s="72"/>
      <c r="R15" s="31">
        <f t="shared" si="11"/>
        <v>96065.365000000005</v>
      </c>
      <c r="S15" s="36">
        <v>118099</v>
      </c>
      <c r="T15" s="31">
        <f t="shared" si="12"/>
        <v>214164.36499999999</v>
      </c>
      <c r="U15" s="32">
        <f t="shared" si="7"/>
        <v>0.36499999999068677</v>
      </c>
      <c r="X15" s="34">
        <f t="shared" si="9"/>
        <v>2207</v>
      </c>
      <c r="Y15" s="38">
        <f t="shared" si="8"/>
        <v>2207.5184999999992</v>
      </c>
      <c r="Z15" s="34">
        <f t="shared" si="10"/>
        <v>0.51849999999922147</v>
      </c>
    </row>
    <row r="16" spans="1:26" ht="20.100000000000001" customHeight="1">
      <c r="A16" s="23">
        <v>42583</v>
      </c>
      <c r="B16" s="58">
        <v>1935.31</v>
      </c>
      <c r="C16" s="59">
        <v>191433</v>
      </c>
      <c r="D16" s="6">
        <v>118099</v>
      </c>
      <c r="E16" s="57">
        <v>21444</v>
      </c>
      <c r="F16" s="25">
        <f>+Sheet1!E13</f>
        <v>1851.4582987499984</v>
      </c>
      <c r="G16" s="68">
        <f>+Sheet1!I13</f>
        <v>564.48749999999973</v>
      </c>
      <c r="H16" s="70">
        <v>0</v>
      </c>
      <c r="I16" s="25">
        <v>0</v>
      </c>
      <c r="J16" s="57">
        <v>20</v>
      </c>
      <c r="K16" s="19">
        <f t="shared" si="13"/>
        <v>710</v>
      </c>
      <c r="L16" s="37">
        <f t="shared" si="1"/>
        <v>36123</v>
      </c>
      <c r="M16" s="25">
        <f t="shared" si="2"/>
        <v>564.48749999999973</v>
      </c>
      <c r="N16" s="57">
        <v>21424</v>
      </c>
      <c r="O16" s="19">
        <f t="shared" si="14"/>
        <v>1141</v>
      </c>
      <c r="P16" s="76">
        <f t="shared" si="4"/>
        <v>37211.852500000008</v>
      </c>
      <c r="Q16" s="72"/>
      <c r="R16" s="31">
        <f t="shared" si="11"/>
        <v>73334.852500000008</v>
      </c>
      <c r="S16" s="36">
        <v>118099</v>
      </c>
      <c r="T16" s="31">
        <f t="shared" si="12"/>
        <v>191433.85250000001</v>
      </c>
      <c r="U16" s="32">
        <f t="shared" si="7"/>
        <v>0.85250000000814907</v>
      </c>
      <c r="X16" s="34">
        <f t="shared" si="9"/>
        <v>1851</v>
      </c>
      <c r="Y16" s="38">
        <f t="shared" si="8"/>
        <v>1851.4582987499984</v>
      </c>
      <c r="Z16" s="34">
        <f t="shared" si="10"/>
        <v>0.45829874999844833</v>
      </c>
    </row>
    <row r="17" spans="1:26" ht="20.100000000000001" customHeight="1">
      <c r="A17" s="23">
        <v>42614</v>
      </c>
      <c r="B17" s="58">
        <v>1935.47</v>
      </c>
      <c r="C17" s="59">
        <v>193074</v>
      </c>
      <c r="D17" s="6">
        <v>118099</v>
      </c>
      <c r="E17" s="57">
        <v>1831</v>
      </c>
      <c r="F17" s="25">
        <f>+Sheet1!E14</f>
        <v>2483.5752499999999</v>
      </c>
      <c r="G17" s="68">
        <f>+Sheet1!I14</f>
        <v>5955.3533333333335</v>
      </c>
      <c r="H17" s="70">
        <v>0</v>
      </c>
      <c r="I17" s="25">
        <v>0</v>
      </c>
      <c r="J17" s="57">
        <v>446</v>
      </c>
      <c r="K17" s="19">
        <f t="shared" si="13"/>
        <v>1223</v>
      </c>
      <c r="L17" s="37">
        <f t="shared" si="1"/>
        <v>34454</v>
      </c>
      <c r="M17" s="25">
        <f t="shared" si="2"/>
        <v>5955.3533333333335</v>
      </c>
      <c r="N17" s="57">
        <v>1385</v>
      </c>
      <c r="O17" s="19">
        <f t="shared" si="14"/>
        <v>1260</v>
      </c>
      <c r="P17" s="76">
        <f t="shared" si="4"/>
        <v>40522.205833333341</v>
      </c>
      <c r="Q17" s="72"/>
      <c r="R17" s="31">
        <f t="shared" si="11"/>
        <v>74976.205833333341</v>
      </c>
      <c r="S17" s="36">
        <v>118099</v>
      </c>
      <c r="T17" s="31">
        <f t="shared" si="12"/>
        <v>193075.20583333334</v>
      </c>
      <c r="U17" s="32">
        <f t="shared" si="7"/>
        <v>1.2058333333407063</v>
      </c>
      <c r="X17" s="34">
        <f t="shared" si="9"/>
        <v>2483</v>
      </c>
      <c r="Y17" s="34">
        <f t="shared" si="8"/>
        <v>2483.5752499999999</v>
      </c>
      <c r="Z17" s="34">
        <f t="shared" si="10"/>
        <v>0.57524999999986903</v>
      </c>
    </row>
    <row r="18" spans="1:26" ht="20.100000000000001" customHeight="1">
      <c r="A18" s="23">
        <v>42644</v>
      </c>
      <c r="B18" s="58">
        <v>1935.24</v>
      </c>
      <c r="C18" s="59">
        <v>190715</v>
      </c>
      <c r="D18" s="6">
        <v>118099</v>
      </c>
      <c r="E18" s="57">
        <v>0</v>
      </c>
      <c r="F18" s="25">
        <f>+Sheet1!E15</f>
        <v>3226.9649999999997</v>
      </c>
      <c r="G18" s="68">
        <f>+Sheet1!I15</f>
        <v>868.31666666666661</v>
      </c>
      <c r="H18" s="70">
        <v>0</v>
      </c>
      <c r="I18" s="25">
        <v>0</v>
      </c>
      <c r="J18" s="57">
        <v>0</v>
      </c>
      <c r="K18" s="19">
        <f t="shared" si="13"/>
        <v>1483</v>
      </c>
      <c r="L18" s="37">
        <f t="shared" si="1"/>
        <v>32971</v>
      </c>
      <c r="M18" s="25">
        <f t="shared" si="2"/>
        <v>868.31666666666661</v>
      </c>
      <c r="N18" s="57">
        <v>0</v>
      </c>
      <c r="O18" s="19">
        <f t="shared" si="14"/>
        <v>1744</v>
      </c>
      <c r="P18" s="76">
        <f t="shared" si="4"/>
        <v>39646.522500000006</v>
      </c>
      <c r="Q18" s="72"/>
      <c r="R18" s="31">
        <f t="shared" si="11"/>
        <v>72617.522500000006</v>
      </c>
      <c r="S18" s="36">
        <v>118099</v>
      </c>
      <c r="T18" s="31">
        <f t="shared" si="12"/>
        <v>190716.52250000002</v>
      </c>
      <c r="U18" s="32">
        <f t="shared" si="7"/>
        <v>1.5225000000209548</v>
      </c>
      <c r="X18" s="34">
        <f t="shared" si="9"/>
        <v>3227</v>
      </c>
      <c r="Y18" s="34">
        <f t="shared" si="8"/>
        <v>3226.9649999999997</v>
      </c>
      <c r="Z18" s="34">
        <f t="shared" si="10"/>
        <v>-3.5000000000309228E-2</v>
      </c>
    </row>
    <row r="19" spans="1:26" ht="20.100000000000001" customHeight="1">
      <c r="A19" s="23">
        <v>42675</v>
      </c>
      <c r="B19" s="58">
        <v>1935.39</v>
      </c>
      <c r="C19" s="59">
        <v>192254</v>
      </c>
      <c r="D19" s="6">
        <v>118099</v>
      </c>
      <c r="E19" s="57">
        <v>0</v>
      </c>
      <c r="F19" s="25">
        <f>+Sheet1!E16</f>
        <v>1235.9581249999999</v>
      </c>
      <c r="G19" s="68">
        <f>+Sheet1!I16</f>
        <v>2777.7062500000002</v>
      </c>
      <c r="H19" s="70">
        <v>0</v>
      </c>
      <c r="I19" s="25">
        <v>0</v>
      </c>
      <c r="J19" s="57">
        <v>0</v>
      </c>
      <c r="K19" s="19">
        <f t="shared" si="13"/>
        <v>561</v>
      </c>
      <c r="L19" s="37">
        <f t="shared" ref="L19:L20" si="15">L18+I19-J19-K19</f>
        <v>32410</v>
      </c>
      <c r="M19" s="25">
        <f t="shared" ref="M19:M20" si="16">G19</f>
        <v>2777.7062500000002</v>
      </c>
      <c r="N19" s="57">
        <v>0</v>
      </c>
      <c r="O19" s="19">
        <f t="shared" si="14"/>
        <v>675</v>
      </c>
      <c r="P19" s="76">
        <f t="shared" ref="P19:P20" si="17">P18+M19-N19-O19</f>
        <v>41749.228750000009</v>
      </c>
      <c r="Q19" s="72"/>
      <c r="R19" s="31">
        <f>+P19+L19</f>
        <v>74159.228750000009</v>
      </c>
      <c r="S19" s="36">
        <v>118099</v>
      </c>
      <c r="T19" s="31">
        <f t="shared" si="12"/>
        <v>192258.22875000001</v>
      </c>
      <c r="U19" s="32">
        <f>+T19-C19</f>
        <v>4.2287500000093132</v>
      </c>
      <c r="X19" s="34">
        <f t="shared" si="9"/>
        <v>1236</v>
      </c>
      <c r="Y19" s="34">
        <f t="shared" si="8"/>
        <v>1235.9581249999999</v>
      </c>
      <c r="Z19" s="34">
        <f t="shared" si="10"/>
        <v>-4.1875000000118234E-2</v>
      </c>
    </row>
    <row r="20" spans="1:26" ht="20.100000000000001" customHeight="1">
      <c r="A20" s="23">
        <v>42705</v>
      </c>
      <c r="B20" s="58">
        <v>1935.58</v>
      </c>
      <c r="C20" s="59">
        <v>194203</v>
      </c>
      <c r="D20" s="6">
        <v>118099</v>
      </c>
      <c r="E20" s="57">
        <v>0</v>
      </c>
      <c r="F20" s="25">
        <f>+Sheet1!E17</f>
        <v>371.92499999999984</v>
      </c>
      <c r="G20" s="68">
        <f>+Sheet1!I17</f>
        <v>2320.4</v>
      </c>
      <c r="H20" s="70">
        <v>0</v>
      </c>
      <c r="I20" s="25">
        <v>0</v>
      </c>
      <c r="J20" s="57">
        <v>0</v>
      </c>
      <c r="K20" s="19">
        <f t="shared" si="13"/>
        <v>163</v>
      </c>
      <c r="L20" s="37">
        <f t="shared" si="15"/>
        <v>32247</v>
      </c>
      <c r="M20" s="25">
        <f t="shared" si="16"/>
        <v>2320.4</v>
      </c>
      <c r="N20" s="57">
        <v>0</v>
      </c>
      <c r="O20" s="19">
        <f t="shared" si="14"/>
        <v>209</v>
      </c>
      <c r="P20" s="76">
        <f t="shared" si="17"/>
        <v>43860.628750000011</v>
      </c>
      <c r="Q20" s="72"/>
      <c r="R20" s="31">
        <f t="shared" si="11"/>
        <v>76107.628750000003</v>
      </c>
      <c r="S20" s="36">
        <v>118099</v>
      </c>
      <c r="T20" s="31">
        <f t="shared" si="12"/>
        <v>194206.62875</v>
      </c>
      <c r="U20" s="32">
        <f t="shared" si="7"/>
        <v>3.6287500000034925</v>
      </c>
      <c r="X20" s="34">
        <f t="shared" si="9"/>
        <v>372</v>
      </c>
      <c r="Y20" s="34">
        <f t="shared" si="8"/>
        <v>371.92499999999984</v>
      </c>
      <c r="Z20" s="34">
        <f t="shared" si="10"/>
        <v>-7.5000000000159162E-2</v>
      </c>
    </row>
    <row r="21" spans="1:26" ht="13.7" customHeight="1" thickBot="1">
      <c r="A21" s="6"/>
      <c r="B21" s="33"/>
      <c r="C21" s="26"/>
      <c r="D21" s="26"/>
      <c r="E21" s="24"/>
      <c r="F21" s="25"/>
      <c r="G21" s="69"/>
      <c r="H21" s="65"/>
      <c r="I21" s="25"/>
      <c r="J21" s="24"/>
      <c r="K21" s="24"/>
      <c r="L21" s="24"/>
      <c r="M21" s="25"/>
      <c r="N21" s="24"/>
      <c r="O21" s="24"/>
      <c r="P21" s="77"/>
      <c r="Q21" s="72"/>
    </row>
    <row r="22" spans="1:26" ht="20.100000000000001" customHeight="1" thickTop="1">
      <c r="A22" s="20" t="s">
        <v>2</v>
      </c>
      <c r="B22" s="20" t="s">
        <v>6</v>
      </c>
      <c r="C22" s="20" t="s">
        <v>6</v>
      </c>
      <c r="D22" s="20"/>
      <c r="E22" s="21">
        <f t="shared" ref="E22:K22" si="18">SUM(E9:E20)</f>
        <v>63972</v>
      </c>
      <c r="F22" s="21">
        <f t="shared" si="18"/>
        <v>10611.392462083326</v>
      </c>
      <c r="G22" s="21">
        <f t="shared" si="18"/>
        <v>101370.16666666667</v>
      </c>
      <c r="H22" s="21">
        <f>SUM(H9:H20)</f>
        <v>0</v>
      </c>
      <c r="I22" s="21">
        <f t="shared" si="18"/>
        <v>0</v>
      </c>
      <c r="J22" s="21">
        <f t="shared" si="18"/>
        <v>466</v>
      </c>
      <c r="K22" s="21">
        <f t="shared" si="18"/>
        <v>6173</v>
      </c>
      <c r="L22" s="21" t="s">
        <v>6</v>
      </c>
      <c r="M22" s="21">
        <f>SUM(M9:M20)</f>
        <v>101370.16666666667</v>
      </c>
      <c r="N22" s="21">
        <f>SUM(N9:N20)</f>
        <v>63506</v>
      </c>
      <c r="O22" s="21">
        <f>SUM(O9:O20)</f>
        <v>4437</v>
      </c>
      <c r="P22" s="78" t="s">
        <v>6</v>
      </c>
      <c r="Q22" s="72"/>
    </row>
    <row r="23" spans="1:26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4"/>
    </row>
    <row r="24" spans="1:26">
      <c r="A24" s="4" t="s">
        <v>57</v>
      </c>
      <c r="Q24" s="4"/>
    </row>
    <row r="25" spans="1:26">
      <c r="A25" s="61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</row>
    <row r="26" spans="1:26">
      <c r="A26" s="62"/>
    </row>
    <row r="27" spans="1:26">
      <c r="A27" s="63"/>
    </row>
  </sheetData>
  <phoneticPr fontId="6" type="noConversion"/>
  <printOptions horizontalCentered="1"/>
  <pageMargins left="0.5" right="0.5" top="0.5" bottom="0.5" header="0" footer="0"/>
  <pageSetup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20"/>
  <sheetViews>
    <sheetView workbookViewId="0">
      <selection activeCell="A17" sqref="A17"/>
    </sheetView>
  </sheetViews>
  <sheetFormatPr defaultRowHeight="15"/>
  <cols>
    <col min="2" max="2" width="11.109375" customWidth="1"/>
    <col min="3" max="4" width="10.44140625" customWidth="1"/>
    <col min="5" max="5" width="10" customWidth="1"/>
    <col min="6" max="6" width="12.44140625" customWidth="1"/>
    <col min="7" max="7" width="11.44140625" customWidth="1"/>
  </cols>
  <sheetData>
    <row r="3" spans="1:9">
      <c r="B3" s="41" t="s">
        <v>48</v>
      </c>
      <c r="F3" s="41" t="s">
        <v>50</v>
      </c>
    </row>
    <row r="4" spans="1:9">
      <c r="G4" s="41" t="s">
        <v>45</v>
      </c>
      <c r="H4" s="41" t="s">
        <v>49</v>
      </c>
      <c r="I4" s="41" t="s">
        <v>46</v>
      </c>
    </row>
    <row r="5" spans="1:9">
      <c r="B5" s="41" t="s">
        <v>30</v>
      </c>
      <c r="C5" s="41" t="s">
        <v>31</v>
      </c>
      <c r="D5" s="41" t="s">
        <v>44</v>
      </c>
      <c r="E5" s="44" t="s">
        <v>29</v>
      </c>
      <c r="G5" s="41" t="s">
        <v>15</v>
      </c>
      <c r="H5" s="41" t="s">
        <v>31</v>
      </c>
      <c r="I5" s="41" t="s">
        <v>15</v>
      </c>
    </row>
    <row r="6" spans="1:9">
      <c r="A6" s="42" t="s">
        <v>32</v>
      </c>
      <c r="B6" s="52">
        <v>1.1100000000000001</v>
      </c>
      <c r="C6" s="52">
        <v>0.27</v>
      </c>
      <c r="D6" s="53">
        <v>9597.5</v>
      </c>
      <c r="E6" s="46">
        <f>+(B6)/12*0.7*D6-(C6/12*D6)</f>
        <v>405.49437499999999</v>
      </c>
      <c r="G6" s="50">
        <v>12516</v>
      </c>
      <c r="H6" s="46">
        <f t="shared" ref="H6:H17" si="0">+C6/12*D6</f>
        <v>215.94375000000002</v>
      </c>
      <c r="I6" s="46">
        <f>+G6-H6</f>
        <v>12300.05625</v>
      </c>
    </row>
    <row r="7" spans="1:9">
      <c r="A7" s="42" t="s">
        <v>33</v>
      </c>
      <c r="B7" s="52">
        <v>1.29</v>
      </c>
      <c r="C7" s="52">
        <v>0.81</v>
      </c>
      <c r="D7" s="53">
        <v>10040.5</v>
      </c>
      <c r="E7" s="46">
        <f t="shared" ref="E7:E17" si="1">+(B7)/12*0.7*D7-(C7/12*D7)</f>
        <v>77.813874999999825</v>
      </c>
      <c r="G7" s="50">
        <v>15233</v>
      </c>
      <c r="H7" s="46">
        <f t="shared" si="0"/>
        <v>677.7337500000001</v>
      </c>
      <c r="I7" s="46">
        <f t="shared" ref="I7:I9" si="2">+G7-H7</f>
        <v>14555.266250000001</v>
      </c>
    </row>
    <row r="8" spans="1:9">
      <c r="A8" s="42" t="s">
        <v>34</v>
      </c>
      <c r="B8" s="52">
        <v>1.71</v>
      </c>
      <c r="C8" s="54">
        <v>0.1</v>
      </c>
      <c r="D8" s="53">
        <v>10459.5</v>
      </c>
      <c r="E8" s="46">
        <f t="shared" si="1"/>
        <v>956.17262499999981</v>
      </c>
      <c r="G8" s="50">
        <v>14315</v>
      </c>
      <c r="H8" s="46">
        <f t="shared" si="0"/>
        <v>87.162499999999994</v>
      </c>
      <c r="I8" s="46">
        <f t="shared" si="2"/>
        <v>14227.8375</v>
      </c>
    </row>
    <row r="9" spans="1:9">
      <c r="A9" s="42" t="s">
        <v>35</v>
      </c>
      <c r="B9" s="52">
        <v>4.3011999999999997</v>
      </c>
      <c r="C9" s="54">
        <v>7.1</v>
      </c>
      <c r="D9" s="53">
        <v>10956.5</v>
      </c>
      <c r="E9" s="46">
        <f t="shared" si="1"/>
        <v>-3733.5734616666673</v>
      </c>
      <c r="G9" s="50">
        <v>27521</v>
      </c>
      <c r="H9" s="46">
        <f t="shared" si="0"/>
        <v>6482.5958333333338</v>
      </c>
      <c r="I9" s="46">
        <f t="shared" si="2"/>
        <v>21038.404166666667</v>
      </c>
    </row>
    <row r="10" spans="1:9">
      <c r="A10" s="42" t="s">
        <v>36</v>
      </c>
      <c r="B10" s="52">
        <v>4.63</v>
      </c>
      <c r="C10" s="54">
        <v>5.49</v>
      </c>
      <c r="D10" s="53">
        <v>11593.5</v>
      </c>
      <c r="E10" s="51">
        <f t="shared" si="1"/>
        <v>-2172.8151250000005</v>
      </c>
      <c r="G10" s="50">
        <v>19408</v>
      </c>
      <c r="H10" s="46">
        <f t="shared" si="0"/>
        <v>5304.0262499999999</v>
      </c>
      <c r="I10" s="46">
        <f t="shared" ref="I10:I17" si="3">+G10-H10</f>
        <v>14103.973750000001</v>
      </c>
    </row>
    <row r="11" spans="1:9">
      <c r="A11" s="42" t="s">
        <v>37</v>
      </c>
      <c r="B11" s="52">
        <v>8.0399999999999991</v>
      </c>
      <c r="C11" s="54">
        <v>1.82</v>
      </c>
      <c r="D11" s="53">
        <v>11662.5</v>
      </c>
      <c r="E11" s="51">
        <f>+(B11)/12*0.7*D11-(C11/12*D11)</f>
        <v>3700.8999999999987</v>
      </c>
      <c r="G11" s="50">
        <v>9927</v>
      </c>
      <c r="H11" s="46">
        <f t="shared" si="0"/>
        <v>1768.8125</v>
      </c>
      <c r="I11" s="46">
        <f t="shared" si="3"/>
        <v>8158.1875</v>
      </c>
    </row>
    <row r="12" spans="1:9">
      <c r="A12" s="42" t="s">
        <v>38</v>
      </c>
      <c r="B12" s="52">
        <v>8.36</v>
      </c>
      <c r="C12" s="54">
        <v>3.47</v>
      </c>
      <c r="D12" s="53">
        <v>11121</v>
      </c>
      <c r="E12" s="51">
        <f t="shared" si="1"/>
        <v>2207.5184999999992</v>
      </c>
      <c r="G12" s="50">
        <v>7716</v>
      </c>
      <c r="H12" s="46">
        <f t="shared" si="0"/>
        <v>3215.8225000000002</v>
      </c>
      <c r="I12" s="46">
        <f t="shared" si="3"/>
        <v>4500.1774999999998</v>
      </c>
    </row>
    <row r="13" spans="1:9">
      <c r="A13" s="42" t="s">
        <v>39</v>
      </c>
      <c r="B13" s="52">
        <v>8.3028999999999993</v>
      </c>
      <c r="C13" s="54">
        <v>3.7</v>
      </c>
      <c r="D13" s="53">
        <v>10519.5</v>
      </c>
      <c r="E13" s="51">
        <f>+(B13)/12*0.7*D13-(C13/12*D13)</f>
        <v>1851.4582987499984</v>
      </c>
      <c r="G13" s="50">
        <v>3808</v>
      </c>
      <c r="H13" s="46">
        <f>+C13/12*D13</f>
        <v>3243.5125000000003</v>
      </c>
      <c r="I13" s="46">
        <f>+G13-H13</f>
        <v>564.48749999999973</v>
      </c>
    </row>
    <row r="14" spans="1:9">
      <c r="A14" s="42" t="s">
        <v>40</v>
      </c>
      <c r="B14" s="52">
        <v>8.39</v>
      </c>
      <c r="C14" s="52">
        <v>2.96</v>
      </c>
      <c r="D14" s="53">
        <v>10231</v>
      </c>
      <c r="E14" s="51">
        <f t="shared" si="1"/>
        <v>2483.5752499999999</v>
      </c>
      <c r="G14" s="50">
        <v>8479</v>
      </c>
      <c r="H14" s="46">
        <f t="shared" si="0"/>
        <v>2523.6466666666665</v>
      </c>
      <c r="I14" s="46">
        <f t="shared" si="3"/>
        <v>5955.3533333333335</v>
      </c>
    </row>
    <row r="15" spans="1:9">
      <c r="A15" s="42" t="s">
        <v>41</v>
      </c>
      <c r="B15" s="52">
        <v>5.57</v>
      </c>
      <c r="C15" s="52">
        <v>0.11</v>
      </c>
      <c r="D15" s="53">
        <v>10220</v>
      </c>
      <c r="E15" s="51">
        <f t="shared" si="1"/>
        <v>3226.9649999999997</v>
      </c>
      <c r="G15" s="50">
        <v>962</v>
      </c>
      <c r="H15" s="46">
        <f t="shared" si="0"/>
        <v>93.683333333333337</v>
      </c>
      <c r="I15" s="46">
        <f t="shared" si="3"/>
        <v>868.31666666666661</v>
      </c>
    </row>
    <row r="16" spans="1:9">
      <c r="A16" s="42" t="s">
        <v>42</v>
      </c>
      <c r="B16" s="52">
        <v>3.89</v>
      </c>
      <c r="C16" s="52">
        <v>1.27</v>
      </c>
      <c r="D16" s="53">
        <v>10207.5</v>
      </c>
      <c r="E16" s="51">
        <f t="shared" si="1"/>
        <v>1235.9581249999999</v>
      </c>
      <c r="G16" s="50">
        <v>3858</v>
      </c>
      <c r="H16" s="46">
        <f t="shared" si="0"/>
        <v>1080.29375</v>
      </c>
      <c r="I16" s="46">
        <f t="shared" si="3"/>
        <v>2777.7062500000002</v>
      </c>
    </row>
    <row r="17" spans="1:9">
      <c r="A17" s="42" t="s">
        <v>43</v>
      </c>
      <c r="B17" s="52">
        <v>1.65</v>
      </c>
      <c r="C17" s="52">
        <v>0.72</v>
      </c>
      <c r="D17" s="53">
        <v>10260</v>
      </c>
      <c r="E17" s="51">
        <f t="shared" si="1"/>
        <v>371.92499999999984</v>
      </c>
      <c r="G17" s="50">
        <v>2936</v>
      </c>
      <c r="H17" s="46">
        <f t="shared" si="0"/>
        <v>615.6</v>
      </c>
      <c r="I17" s="46">
        <f t="shared" si="3"/>
        <v>2320.4</v>
      </c>
    </row>
    <row r="18" spans="1:9">
      <c r="B18" s="45"/>
      <c r="C18" s="43"/>
      <c r="E18" s="47"/>
    </row>
    <row r="19" spans="1:9">
      <c r="E19" s="46">
        <f>SUM(E6:E18)</f>
        <v>10611.392462083326</v>
      </c>
    </row>
    <row r="20" spans="1:9">
      <c r="A20" s="49"/>
      <c r="E20" s="47"/>
      <c r="G20" s="41"/>
      <c r="H20" s="47">
        <f>SUM(H6:H19)</f>
        <v>25308.833333333336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</vt:lpstr>
      <vt:lpstr>Sheet1</vt:lpstr>
      <vt:lpstr>A!Print_Area</vt:lpstr>
      <vt:lpstr>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cscott</dc:creator>
  <cp:lastModifiedBy>WPeck</cp:lastModifiedBy>
  <cp:lastPrinted>2017-01-11T17:58:58Z</cp:lastPrinted>
  <dcterms:created xsi:type="dcterms:W3CDTF">2013-05-08T14:09:30Z</dcterms:created>
  <dcterms:modified xsi:type="dcterms:W3CDTF">2017-01-11T17:59:38Z</dcterms:modified>
</cp:coreProperties>
</file>