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15" yWindow="-30" windowWidth="26715" windowHeight="15540" activeTab="3"/>
  </bookViews>
  <sheets>
    <sheet name="EXP" sheetId="5" r:id="rId1"/>
    <sheet name="ALLGW _GIR" sheetId="1" r:id="rId2"/>
    <sheet name="ALL IRR_GIR" sheetId="2" r:id="rId3"/>
    <sheet name="GWEX_ONLY_GIR" sheetId="3" r:id="rId4"/>
    <sheet name="CntyCIRGIRVOL" sheetId="6" r:id="rId5"/>
  </sheets>
  <calcPr calcId="145621"/>
</workbook>
</file>

<file path=xl/calcChain.xml><?xml version="1.0" encoding="utf-8"?>
<calcChain xmlns="http://schemas.openxmlformats.org/spreadsheetml/2006/main">
  <c r="C26" i="6" l="1"/>
  <c r="D26" i="6"/>
  <c r="E26" i="6"/>
  <c r="F26" i="6"/>
  <c r="G26" i="6"/>
  <c r="H26" i="6"/>
  <c r="I26" i="6"/>
  <c r="J26" i="6"/>
  <c r="K26" i="6"/>
  <c r="L26" i="6"/>
  <c r="M26" i="6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S5" i="6" l="1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4" i="6"/>
  <c r="S26" i="6" l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6" i="2" l="1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6" i="2"/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6" i="1"/>
  <c r="C8" i="3" l="1"/>
  <c r="C6" i="3" l="1"/>
  <c r="C7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5" i="3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6" i="1"/>
  <c r="B6" i="3" l="1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5" i="3"/>
  <c r="E27" i="2"/>
  <c r="F27" i="2" s="1"/>
  <c r="E26" i="2"/>
  <c r="F26" i="2" s="1"/>
  <c r="E25" i="2"/>
  <c r="F25" i="2" s="1"/>
  <c r="E24" i="2"/>
  <c r="F24" i="2" s="1"/>
  <c r="E23" i="2"/>
  <c r="F23" i="2" s="1"/>
  <c r="E20" i="2"/>
  <c r="F20" i="2" s="1"/>
  <c r="E19" i="2"/>
  <c r="F19" i="2" s="1"/>
  <c r="E18" i="2"/>
  <c r="E17" i="2"/>
  <c r="F17" i="2" s="1"/>
  <c r="E16" i="2"/>
  <c r="F16" i="2" s="1"/>
  <c r="E15" i="2"/>
  <c r="F15" i="2" s="1"/>
  <c r="E14" i="2"/>
  <c r="F14" i="2" s="1"/>
  <c r="E12" i="2"/>
  <c r="F12" i="2" s="1"/>
  <c r="E11" i="2"/>
  <c r="F11" i="2" s="1"/>
  <c r="E10" i="2"/>
  <c r="F10" i="2" s="1"/>
  <c r="E8" i="2"/>
  <c r="F8" i="2" s="1"/>
  <c r="E7" i="2"/>
  <c r="F7" i="2" s="1"/>
  <c r="E6" i="2"/>
  <c r="F6" i="2" s="1"/>
  <c r="E13" i="2"/>
  <c r="F13" i="2" s="1"/>
  <c r="E23" i="3"/>
  <c r="F23" i="3" s="1"/>
  <c r="E7" i="3"/>
  <c r="E11" i="3"/>
  <c r="E24" i="1"/>
  <c r="F24" i="1" s="1"/>
  <c r="E8" i="1"/>
  <c r="F8" i="1" s="1"/>
  <c r="E12" i="1"/>
  <c r="F12" i="1" s="1"/>
  <c r="E18" i="1"/>
  <c r="E19" i="1"/>
  <c r="F19" i="1" s="1"/>
  <c r="E14" i="1"/>
  <c r="E26" i="1"/>
  <c r="E17" i="3"/>
  <c r="E18" i="3"/>
  <c r="E13" i="3"/>
  <c r="E25" i="3"/>
  <c r="E14" i="3"/>
  <c r="E16" i="3"/>
  <c r="E12" i="3"/>
  <c r="E26" i="3"/>
  <c r="E22" i="3"/>
  <c r="E15" i="3"/>
  <c r="E24" i="3"/>
  <c r="E19" i="3"/>
  <c r="E16" i="1"/>
  <c r="F16" i="1" s="1"/>
  <c r="E25" i="1"/>
  <c r="F25" i="1" s="1"/>
  <c r="E20" i="1"/>
  <c r="F20" i="1" s="1"/>
  <c r="E15" i="1"/>
  <c r="F15" i="1" s="1"/>
  <c r="E17" i="1"/>
  <c r="F17" i="1" s="1"/>
  <c r="E13" i="1"/>
  <c r="F13" i="1" s="1"/>
  <c r="E27" i="1"/>
  <c r="F27" i="1" s="1"/>
  <c r="E23" i="1"/>
  <c r="F23" i="1" s="1"/>
  <c r="E6" i="1"/>
  <c r="E5" i="3"/>
  <c r="E6" i="3"/>
  <c r="F6" i="3" s="1"/>
  <c r="E8" i="3"/>
  <c r="F8" i="3" s="1"/>
  <c r="E9" i="3"/>
  <c r="E10" i="3"/>
  <c r="E20" i="3"/>
  <c r="E21" i="3"/>
  <c r="E9" i="2"/>
  <c r="F9" i="2" s="1"/>
  <c r="E21" i="2"/>
  <c r="F21" i="2" s="1"/>
  <c r="E22" i="2"/>
  <c r="F22" i="2" s="1"/>
  <c r="E7" i="1"/>
  <c r="F7" i="1" s="1"/>
  <c r="E9" i="1"/>
  <c r="F9" i="1" s="1"/>
  <c r="E10" i="1"/>
  <c r="F10" i="1" s="1"/>
  <c r="E11" i="1"/>
  <c r="F11" i="1" s="1"/>
  <c r="E21" i="1"/>
  <c r="F21" i="1" s="1"/>
  <c r="E22" i="1"/>
  <c r="F31" i="1" l="1"/>
  <c r="F20" i="3"/>
  <c r="F24" i="3"/>
  <c r="F12" i="3"/>
  <c r="F13" i="3"/>
  <c r="F16" i="3"/>
  <c r="F11" i="3"/>
  <c r="F19" i="3"/>
  <c r="F5" i="3"/>
  <c r="F15" i="3"/>
  <c r="F10" i="3"/>
  <c r="F18" i="3"/>
  <c r="F22" i="3"/>
  <c r="F14" i="3"/>
  <c r="F26" i="3"/>
  <c r="F21" i="3"/>
  <c r="F25" i="3"/>
  <c r="F9" i="3"/>
  <c r="F17" i="3"/>
  <c r="F26" i="1"/>
  <c r="F34" i="1"/>
  <c r="F18" i="1"/>
  <c r="F7" i="3"/>
  <c r="F22" i="1"/>
  <c r="F14" i="1"/>
  <c r="F18" i="2"/>
  <c r="F29" i="2" s="1"/>
  <c r="F6" i="1"/>
  <c r="F33" i="2"/>
  <c r="F35" i="2"/>
  <c r="F33" i="1"/>
  <c r="F36" i="2"/>
  <c r="F29" i="1" l="1"/>
  <c r="F33" i="3"/>
  <c r="F32" i="3"/>
  <c r="F30" i="3"/>
  <c r="F31" i="3"/>
  <c r="F34" i="2"/>
  <c r="F28" i="3"/>
  <c r="F32" i="1"/>
</calcChain>
</file>

<file path=xl/sharedStrings.xml><?xml version="1.0" encoding="utf-8"?>
<sst xmlns="http://schemas.openxmlformats.org/spreadsheetml/2006/main" count="309" uniqueCount="132">
  <si>
    <t>GIR</t>
  </si>
  <si>
    <t>ADAMS</t>
  </si>
  <si>
    <t>BUFFALO</t>
  </si>
  <si>
    <t>CLAY</t>
  </si>
  <si>
    <t xml:space="preserve">DAWSON </t>
  </si>
  <si>
    <t>DEUEL</t>
  </si>
  <si>
    <t>DUNDY</t>
  </si>
  <si>
    <t>FRANKLIN</t>
  </si>
  <si>
    <t>FRONTIER</t>
  </si>
  <si>
    <t>FURNAS</t>
  </si>
  <si>
    <t>GOSPER</t>
  </si>
  <si>
    <t>HARLAN</t>
  </si>
  <si>
    <t>HAYES</t>
  </si>
  <si>
    <t>HITCHCOCK</t>
  </si>
  <si>
    <t>KEARNEY</t>
  </si>
  <si>
    <t>KEITH</t>
  </si>
  <si>
    <t>LINCOLN</t>
  </si>
  <si>
    <t>NUCKOLLS</t>
  </si>
  <si>
    <t>PERKINS</t>
  </si>
  <si>
    <t>PHELPS</t>
  </si>
  <si>
    <t>RED WILLOW</t>
  </si>
  <si>
    <t>WEBSTER</t>
  </si>
  <si>
    <t>CHASE</t>
  </si>
  <si>
    <t>ACRES</t>
  </si>
  <si>
    <t>WEIGHTED</t>
  </si>
  <si>
    <t>WEIGHTED AVERAGE</t>
  </si>
  <si>
    <t>ALL GW</t>
  </si>
  <si>
    <t xml:space="preserve">ALL </t>
  </si>
  <si>
    <t>ALL</t>
  </si>
  <si>
    <t>GWEX</t>
  </si>
  <si>
    <t>It was assumed, as with USBR canals, that all SW-irrigated lands (SWEX, SWCO and GWCO) have a Return Flow : Loss ratio of .82.</t>
  </si>
  <si>
    <t>Irrigation efficiencies applied to all SW (surface-water) and GWCO (groundwater-commingled) categories are listed below:</t>
  </si>
  <si>
    <t>Category 9000 is for direct-river pumpers.</t>
  </si>
  <si>
    <t>Therefore, a canal with a return-flow rate of .246 has a loss term of .246/.82=.3, so the irrigation efficiency becomes .7.</t>
  </si>
  <si>
    <t>was calculated, then distributed amongst the four categories</t>
  </si>
  <si>
    <t>To partition amongst the four categories, the total CIR for each county</t>
  </si>
  <si>
    <t>INPUT VOL</t>
  </si>
  <si>
    <t>MODEL</t>
  </si>
  <si>
    <t>GWEX: groundwater-exclusive category.</t>
  </si>
  <si>
    <t>GWCO: groundwater-commingled category.</t>
  </si>
  <si>
    <t>SWEX: surface water-exclusive category.</t>
  </si>
  <si>
    <t>SWCO: surface water-commingled category.</t>
  </si>
  <si>
    <t>model VOL</t>
  </si>
  <si>
    <t>MODEL VOL</t>
  </si>
  <si>
    <t>MODEL VOL:GIR*100:</t>
  </si>
  <si>
    <t>according to the county volume split amongst the categories for this year.</t>
  </si>
  <si>
    <t>Canal ID</t>
  </si>
  <si>
    <t>Efficiency</t>
  </si>
  <si>
    <t>UR</t>
  </si>
  <si>
    <t>LR</t>
  </si>
  <si>
    <t>MR</t>
  </si>
  <si>
    <t>TB</t>
  </si>
  <si>
    <t>These volumes were then divided by the appropriate efficiency factors to convert CIR to the gross irrigation requirement (GIR).</t>
  </si>
  <si>
    <t xml:space="preserve"> 'LR', 'MR', 'UR' are the Lower, Middle and Upper Republican NRDs. 'TB' is the Tri-Basin NRD.</t>
  </si>
  <si>
    <t xml:space="preserve">GIR is CIR/irrigation efficiency. "ALL" includes all categories: GWEX, GWCO, SWCO, SWEX. </t>
  </si>
  <si>
    <t>GIR is CIR/irrigation efficiency. "ALL GW" includes both GWEX and GWCO categories.</t>
  </si>
  <si>
    <r>
      <t>Method:</t>
    </r>
    <r>
      <rPr>
        <sz val="10"/>
        <rFont val="Arial"/>
        <family val="2"/>
      </rPr>
      <t xml:space="preserve"> CIR was calculated for each county by multiplying the total irrigated acres in each county by the CIR depth. </t>
    </r>
  </si>
  <si>
    <t>the proportions of irrigation in each category to the total volume of irrigation were calculated.</t>
  </si>
  <si>
    <t>An irrigation efficiency of .8 was used for the GWEX (groundwater-exclusive) category, and .75 for river pumpers and small canals.</t>
  </si>
  <si>
    <t>RedCloud</t>
  </si>
  <si>
    <t>Holdrege</t>
  </si>
  <si>
    <t>Champion</t>
  </si>
  <si>
    <t>McCook</t>
  </si>
  <si>
    <t>County</t>
  </si>
  <si>
    <t>These proportions were then multiplied by each county's total CIR volume to approximate CIR for each irrigation category.</t>
  </si>
  <si>
    <t xml:space="preserve">* "" contains a summary of CIR and post-mknedat data which is referenced from other sheets. </t>
  </si>
  <si>
    <t>Σ</t>
  </si>
  <si>
    <t>GWEX_A</t>
  </si>
  <si>
    <t>GWEX_V</t>
  </si>
  <si>
    <t>Σ_GW_V</t>
  </si>
  <si>
    <t>SWEX_A</t>
  </si>
  <si>
    <t>GWCO_V</t>
  </si>
  <si>
    <t>Σ__V</t>
  </si>
  <si>
    <t>W_STA</t>
  </si>
  <si>
    <r>
      <rPr>
        <b/>
        <sz val="10"/>
        <color theme="5" tint="-0.249977111117893"/>
        <rFont val="Arial"/>
        <family val="2"/>
      </rPr>
      <t>GIR</t>
    </r>
    <r>
      <rPr>
        <b/>
        <sz val="10"/>
        <rFont val="Arial"/>
        <family val="2"/>
      </rPr>
      <t>GWEX</t>
    </r>
  </si>
  <si>
    <r>
      <rPr>
        <b/>
        <sz val="10"/>
        <color theme="5" tint="-0.249977111117893"/>
        <rFont val="Arial"/>
        <family val="2"/>
      </rPr>
      <t>GIR</t>
    </r>
    <r>
      <rPr>
        <b/>
        <sz val="10"/>
        <rFont val="Arial"/>
        <family val="2"/>
      </rPr>
      <t>GWCO</t>
    </r>
  </si>
  <si>
    <r>
      <rPr>
        <b/>
        <sz val="10"/>
        <color theme="5" tint="-0.249977111117893"/>
        <rFont val="Arial"/>
        <family val="2"/>
      </rPr>
      <t>GIR</t>
    </r>
    <r>
      <rPr>
        <b/>
        <sz val="10"/>
        <rFont val="Arial"/>
        <family val="2"/>
      </rPr>
      <t>SWEX</t>
    </r>
  </si>
  <si>
    <r>
      <rPr>
        <b/>
        <sz val="10"/>
        <color theme="5" tint="-0.249977111117893"/>
        <rFont val="Arial"/>
        <family val="2"/>
      </rPr>
      <t>GIR</t>
    </r>
    <r>
      <rPr>
        <b/>
        <sz val="10"/>
        <rFont val="Arial"/>
        <family val="2"/>
      </rPr>
      <t>SWCO</t>
    </r>
  </si>
  <si>
    <r>
      <rPr>
        <b/>
        <sz val="10"/>
        <color rgb="FF006600"/>
        <rFont val="Arial"/>
        <family val="2"/>
      </rPr>
      <t>CIR</t>
    </r>
    <r>
      <rPr>
        <b/>
        <sz val="10"/>
        <rFont val="Arial"/>
        <family val="2"/>
      </rPr>
      <t>GWEX</t>
    </r>
  </si>
  <si>
    <r>
      <rPr>
        <b/>
        <sz val="10"/>
        <color rgb="FF006600"/>
        <rFont val="Arial"/>
        <family val="2"/>
      </rPr>
      <t>CIR</t>
    </r>
    <r>
      <rPr>
        <b/>
        <sz val="10"/>
        <rFont val="Arial"/>
        <family val="2"/>
      </rPr>
      <t>GWCO</t>
    </r>
  </si>
  <si>
    <r>
      <rPr>
        <b/>
        <sz val="10"/>
        <color rgb="FF006600"/>
        <rFont val="Arial"/>
        <family val="2"/>
      </rPr>
      <t>CIR</t>
    </r>
    <r>
      <rPr>
        <b/>
        <sz val="10"/>
        <rFont val="Arial"/>
        <family val="2"/>
      </rPr>
      <t>SWEX</t>
    </r>
  </si>
  <si>
    <r>
      <rPr>
        <b/>
        <sz val="10"/>
        <color rgb="FF006600"/>
        <rFont val="Arial"/>
        <family val="2"/>
      </rPr>
      <t>CIR</t>
    </r>
    <r>
      <rPr>
        <b/>
        <sz val="10"/>
        <rFont val="Arial"/>
        <family val="2"/>
      </rPr>
      <t>SWCO</t>
    </r>
  </si>
  <si>
    <t>Σ_GIR V</t>
  </si>
  <si>
    <t>GWCO_A</t>
  </si>
  <si>
    <t>* 2012 Results :</t>
  </si>
  <si>
    <t>* 2011 Results :</t>
  </si>
  <si>
    <t xml:space="preserve">* Some new, shorter-need field headings were introduced in 2013; this is simply a change in the column names: </t>
  </si>
  <si>
    <t>NWS Weather-Station used for the computations for the specific County</t>
  </si>
  <si>
    <t>Groundwater-Exclusive Acreage</t>
  </si>
  <si>
    <t>Groundwater-Exclusive Volume, AF</t>
  </si>
  <si>
    <t>Groundwater-Commingled Acreage</t>
  </si>
  <si>
    <t>Groundwater-Commingled Volume</t>
  </si>
  <si>
    <t>Surface Water Exclusive Acreage</t>
  </si>
  <si>
    <t xml:space="preserve">Sum Groundwater irrigation County Volumes, AF. Actual 20YY Update summary values. </t>
  </si>
  <si>
    <t xml:space="preserve">Sum of ALL, both Groundwater and Surface Water irrigation County Volumes, AF. Actual 20YY Update summary values. </t>
  </si>
  <si>
    <t>GIRGWEX</t>
  </si>
  <si>
    <t>Gross Irrigation Requirement (amount of irrigation needed to deliver the CIR to the plant roots, accounts for inefficiencies), GWEX category. Volume in AF.</t>
  </si>
  <si>
    <t>GIRGWCO</t>
  </si>
  <si>
    <t>Gross Irrigation Requirement for the GWCO category, AF.</t>
  </si>
  <si>
    <t>GIRSWEX</t>
  </si>
  <si>
    <t>Gross Irrigation Requirement for the SWEX category, AF.</t>
  </si>
  <si>
    <t>GIRSWCO</t>
  </si>
  <si>
    <t>Gross Irrigation Requirement for the SWCO category, AF.</t>
  </si>
  <si>
    <t>CIRGWEX</t>
  </si>
  <si>
    <t xml:space="preserve">Consumptive Irrigation Requirement, GWEX category, inches. </t>
  </si>
  <si>
    <t>CIRGWCO</t>
  </si>
  <si>
    <t xml:space="preserve">Consumptive Irrigation Requirement, GWCO category, inches. </t>
  </si>
  <si>
    <t>CIRSWEX</t>
  </si>
  <si>
    <t xml:space="preserve">Consumptive Irrigation Requirement, SWEX category, inches. </t>
  </si>
  <si>
    <t>CIRSWCO</t>
  </si>
  <si>
    <t xml:space="preserve">Consumptive Irrigation Requirement, SWCO category, inches. </t>
  </si>
  <si>
    <t>Sum of ALL actual Update-updated irrigation volumes, sum of all four irrigation categories. Identical to previous identically-named field in this worksheet (Col. 'I').</t>
  </si>
  <si>
    <t xml:space="preserve">Sum of ALL empirical-formula (calibrated Hargreaves) Gross Irrigation Requirement volumes, sum the EX and CO GW irrigation categories. </t>
  </si>
  <si>
    <t>GW ONLY WEIGHTED AVERAGE</t>
  </si>
  <si>
    <t>* 2013 Results :</t>
  </si>
  <si>
    <t>ALL GW WEIGHTED AVERAGE</t>
  </si>
  <si>
    <t>WEIGHTED AVERAGE GWEX</t>
  </si>
  <si>
    <t xml:space="preserve">* Light yellow are the Update County summary data, which are, or will be stored in "1940-On_CountySummary.xlsx." </t>
  </si>
  <si>
    <t>* Darker yellow are the newly calculated CIR depths and GIR volumes, by county, for 2014.</t>
  </si>
  <si>
    <t xml:space="preserve">   These data are inputs used to calculate CIR, and distribute the GIR volumes amongst irrigation categories.</t>
  </si>
  <si>
    <t xml:space="preserve">* GIR is CIR/irrigation efficiency. </t>
  </si>
  <si>
    <t>Then, using the 20'YR' model input volumes in each of the four irrigation categories,</t>
  </si>
  <si>
    <t xml:space="preserve">   always existed  for any calculations involving the commingled SW or GW categories. These fields are populated with zero</t>
  </si>
  <si>
    <t xml:space="preserve">   values. Therefore, this spreadsheet retain its flexiiblity.</t>
  </si>
  <si>
    <r>
      <rPr>
        <b/>
        <sz val="10"/>
        <rFont val="Arial"/>
        <family val="2"/>
      </rPr>
      <t>2014 NOTE:</t>
    </r>
    <r>
      <rPr>
        <sz val="10"/>
        <rFont val="Arial"/>
        <family val="2"/>
      </rPr>
      <t xml:space="preserve"> The commingled category was eliminated in 2014. However, this summary still includes the fields that have</t>
    </r>
  </si>
  <si>
    <t xml:space="preserve">   In 2014 the old input worksheet name was changed from "CIR-VOL" to "CntyCIRGIRVOL."</t>
  </si>
  <si>
    <t xml:space="preserve">* County-specific CIR depths and GIR volumes are listed in "CntyCIRGIRVOL." </t>
  </si>
  <si>
    <t>* Yellow-background fields are those that must be populated. Inputs for this spreadsheet are located in worksheet "CntyCIRGIRVOL".</t>
  </si>
  <si>
    <t xml:space="preserve">  Other worksheets contain comparisons of reported and calculated irrigation : calculated GIR requirement:</t>
  </si>
  <si>
    <t>* ALLGW _GIR</t>
  </si>
  <si>
    <t>* ALL IRR_GIR</t>
  </si>
  <si>
    <t>* GWEX_ONLY_GIR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</si>
</sst>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theme="7" tint="-0.249977111117893"/>
      <name val="Arial"/>
      <family val="2"/>
    </font>
    <font>
      <sz val="10"/>
      <color theme="7" tint="-0.249977111117893"/>
      <name val="Arial"/>
      <family val="2"/>
    </font>
    <font>
      <b/>
      <sz val="10"/>
      <color rgb="FFFF000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006600"/>
      <name val="Arial"/>
      <family val="2"/>
    </font>
    <font>
      <b/>
      <sz val="10"/>
      <color rgb="FF7030A0"/>
      <name val="Arial Black"/>
      <family val="2"/>
    </font>
    <font>
      <b/>
      <sz val="10"/>
      <color theme="7" tint="-0.24997711111789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3E7FF"/>
        <bgColor indexed="64"/>
      </patternFill>
    </fill>
    <fill>
      <patternFill patternType="solid">
        <fgColor rgb="FFA7D97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2" fillId="0" borderId="0" xfId="0" applyFont="1"/>
    <xf numFmtId="164" fontId="0" fillId="0" borderId="0" xfId="0" applyNumberFormat="1" applyAlignment="1">
      <alignment horizontal="center"/>
    </xf>
    <xf numFmtId="3" fontId="0" fillId="0" borderId="0" xfId="0" applyNumberFormat="1"/>
    <xf numFmtId="0" fontId="2" fillId="2" borderId="0" xfId="0" applyFont="1" applyFill="1"/>
    <xf numFmtId="0" fontId="0" fillId="2" borderId="0" xfId="0" applyFill="1"/>
    <xf numFmtId="164" fontId="3" fillId="2" borderId="0" xfId="0" applyNumberFormat="1" applyFont="1" applyFill="1"/>
    <xf numFmtId="0" fontId="0" fillId="0" borderId="0" xfId="0" applyBorder="1"/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/>
    <xf numFmtId="3" fontId="0" fillId="0" borderId="0" xfId="0" applyNumberFormat="1" applyFill="1"/>
    <xf numFmtId="3" fontId="0" fillId="0" borderId="0" xfId="0" applyNumberFormat="1" applyFill="1" applyAlignment="1">
      <alignment horizontal="center"/>
    </xf>
    <xf numFmtId="3" fontId="0" fillId="3" borderId="0" xfId="0" applyNumberFormat="1" applyFill="1"/>
    <xf numFmtId="3" fontId="0" fillId="3" borderId="0" xfId="0" applyNumberFormat="1" applyFill="1" applyAlignment="1">
      <alignment horizontal="center"/>
    </xf>
    <xf numFmtId="0" fontId="0" fillId="3" borderId="0" xfId="0" applyFill="1" applyBorder="1"/>
    <xf numFmtId="0" fontId="5" fillId="0" borderId="0" xfId="0" applyFont="1"/>
    <xf numFmtId="3" fontId="4" fillId="0" borderId="1" xfId="1" applyNumberFormat="1" applyFont="1" applyFill="1" applyBorder="1" applyAlignment="1">
      <alignment horizontal="right" wrapText="1"/>
    </xf>
    <xf numFmtId="0" fontId="2" fillId="0" borderId="0" xfId="0" applyFont="1" applyFill="1"/>
    <xf numFmtId="3" fontId="5" fillId="6" borderId="0" xfId="0" applyNumberFormat="1" applyFont="1" applyFill="1"/>
    <xf numFmtId="3" fontId="5" fillId="5" borderId="0" xfId="0" applyNumberFormat="1" applyFont="1" applyFill="1"/>
    <xf numFmtId="3" fontId="5" fillId="7" borderId="0" xfId="0" applyNumberFormat="1" applyFont="1" applyFill="1"/>
    <xf numFmtId="3" fontId="5" fillId="8" borderId="0" xfId="0" applyNumberFormat="1" applyFont="1" applyFill="1"/>
    <xf numFmtId="0" fontId="6" fillId="0" borderId="0" xfId="0" applyFont="1" applyAlignment="1">
      <alignment horizontal="center"/>
    </xf>
    <xf numFmtId="3" fontId="7" fillId="0" borderId="0" xfId="0" applyNumberFormat="1" applyFont="1"/>
    <xf numFmtId="0" fontId="8" fillId="0" borderId="0" xfId="0" applyFont="1" applyAlignment="1">
      <alignment horizontal="center"/>
    </xf>
    <xf numFmtId="0" fontId="0" fillId="9" borderId="0" xfId="0" applyFill="1" applyAlignment="1">
      <alignment horizontal="center"/>
    </xf>
    <xf numFmtId="0" fontId="2" fillId="0" borderId="0" xfId="0" applyFont="1" applyFill="1" applyAlignment="1"/>
    <xf numFmtId="0" fontId="2" fillId="4" borderId="0" xfId="0" applyFont="1" applyFill="1" applyAlignment="1"/>
    <xf numFmtId="0" fontId="2" fillId="4" borderId="0" xfId="0" applyFont="1" applyFill="1" applyAlignment="1">
      <alignment horizontal="center"/>
    </xf>
    <xf numFmtId="4" fontId="0" fillId="4" borderId="0" xfId="0" applyNumberFormat="1" applyFill="1" applyAlignment="1">
      <alignment horizontal="center"/>
    </xf>
    <xf numFmtId="3" fontId="5" fillId="4" borderId="0" xfId="0" applyNumberFormat="1" applyFont="1" applyFill="1"/>
    <xf numFmtId="3" fontId="0" fillId="4" borderId="0" xfId="0" applyNumberFormat="1" applyFill="1"/>
    <xf numFmtId="164" fontId="11" fillId="2" borderId="0" xfId="0" applyNumberFormat="1" applyFont="1" applyFill="1"/>
    <xf numFmtId="165" fontId="11" fillId="2" borderId="0" xfId="0" applyNumberFormat="1" applyFont="1" applyFill="1"/>
    <xf numFmtId="3" fontId="12" fillId="0" borderId="0" xfId="0" applyNumberFormat="1" applyFont="1"/>
    <xf numFmtId="3" fontId="0" fillId="10" borderId="0" xfId="0" applyNumberFormat="1" applyFill="1"/>
    <xf numFmtId="0" fontId="0" fillId="10" borderId="0" xfId="0" applyFill="1"/>
    <xf numFmtId="0" fontId="5" fillId="10" borderId="0" xfId="0" applyFont="1" applyFill="1"/>
    <xf numFmtId="0" fontId="5" fillId="4" borderId="0" xfId="0" applyFont="1" applyFill="1"/>
    <xf numFmtId="0" fontId="0" fillId="4" borderId="0" xfId="0" applyFill="1"/>
    <xf numFmtId="0" fontId="5" fillId="3" borderId="0" xfId="0" applyFont="1" applyFill="1" applyBorder="1"/>
    <xf numFmtId="0" fontId="5" fillId="0" borderId="0" xfId="0" applyFont="1" applyFill="1" applyBorder="1"/>
    <xf numFmtId="0" fontId="0" fillId="0" borderId="0" xfId="0" applyFill="1" applyBorder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colors>
    <mruColors>
      <color rgb="FFFFFF99"/>
      <color rgb="FFFF7979"/>
      <color rgb="FFFFFF8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workbookViewId="0"/>
  </sheetViews>
  <sheetFormatPr defaultRowHeight="12.75" x14ac:dyDescent="0.2"/>
  <cols>
    <col min="1" max="1" width="15.85546875" customWidth="1"/>
  </cols>
  <sheetData>
    <row r="1" spans="1:13" s="7" customFormat="1" x14ac:dyDescent="0.2">
      <c r="A1" s="42" t="s">
        <v>127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s="44" customFormat="1" x14ac:dyDescent="0.2">
      <c r="A2" s="43"/>
    </row>
    <row r="3" spans="1:13" s="44" customFormat="1" x14ac:dyDescent="0.2">
      <c r="A3" s="43"/>
    </row>
    <row r="4" spans="1:13" s="44" customFormat="1" x14ac:dyDescent="0.2">
      <c r="A4" s="43" t="s">
        <v>124</v>
      </c>
    </row>
    <row r="5" spans="1:13" s="44" customFormat="1" x14ac:dyDescent="0.2">
      <c r="A5" s="43" t="s">
        <v>122</v>
      </c>
    </row>
    <row r="6" spans="1:13" s="44" customFormat="1" x14ac:dyDescent="0.2">
      <c r="A6" s="43" t="s">
        <v>123</v>
      </c>
    </row>
    <row r="7" spans="1:13" x14ac:dyDescent="0.2">
      <c r="A7" s="43" t="s">
        <v>125</v>
      </c>
    </row>
    <row r="8" spans="1:13" x14ac:dyDescent="0.2">
      <c r="A8" s="43"/>
    </row>
    <row r="9" spans="1:13" x14ac:dyDescent="0.2">
      <c r="A9" s="43" t="s">
        <v>126</v>
      </c>
    </row>
    <row r="10" spans="1:13" x14ac:dyDescent="0.2">
      <c r="A10" s="43" t="s">
        <v>128</v>
      </c>
    </row>
    <row r="11" spans="1:13" x14ac:dyDescent="0.2">
      <c r="A11" s="43"/>
    </row>
    <row r="12" spans="1:13" x14ac:dyDescent="0.2">
      <c r="A12" s="43"/>
      <c r="B12" s="17" t="s">
        <v>129</v>
      </c>
    </row>
    <row r="13" spans="1:13" x14ac:dyDescent="0.2">
      <c r="A13" s="43"/>
      <c r="B13" s="17" t="s">
        <v>130</v>
      </c>
    </row>
    <row r="14" spans="1:13" x14ac:dyDescent="0.2">
      <c r="A14" s="43"/>
      <c r="B14" s="17" t="s">
        <v>131</v>
      </c>
    </row>
    <row r="15" spans="1:13" x14ac:dyDescent="0.2">
      <c r="A15" s="43"/>
    </row>
    <row r="16" spans="1:13" x14ac:dyDescent="0.2">
      <c r="A16" s="1" t="s">
        <v>56</v>
      </c>
    </row>
    <row r="17" spans="1:3" x14ac:dyDescent="0.2">
      <c r="A17" s="17" t="s">
        <v>121</v>
      </c>
    </row>
    <row r="18" spans="1:3" x14ac:dyDescent="0.2">
      <c r="A18" t="s">
        <v>57</v>
      </c>
    </row>
    <row r="19" spans="1:3" x14ac:dyDescent="0.2">
      <c r="A19" s="17" t="s">
        <v>64</v>
      </c>
    </row>
    <row r="20" spans="1:3" x14ac:dyDescent="0.2">
      <c r="A20" t="s">
        <v>52</v>
      </c>
    </row>
    <row r="22" spans="1:3" x14ac:dyDescent="0.2">
      <c r="A22" t="s">
        <v>53</v>
      </c>
    </row>
    <row r="24" spans="1:3" x14ac:dyDescent="0.2">
      <c r="A24" t="s">
        <v>58</v>
      </c>
    </row>
    <row r="26" spans="1:3" x14ac:dyDescent="0.2">
      <c r="A26" t="s">
        <v>30</v>
      </c>
    </row>
    <row r="27" spans="1:3" x14ac:dyDescent="0.2">
      <c r="A27" t="s">
        <v>33</v>
      </c>
    </row>
    <row r="29" spans="1:3" x14ac:dyDescent="0.2">
      <c r="A29" t="s">
        <v>31</v>
      </c>
    </row>
    <row r="30" spans="1:3" x14ac:dyDescent="0.2">
      <c r="A30" t="s">
        <v>32</v>
      </c>
    </row>
    <row r="31" spans="1:3" s="7" customFormat="1" x14ac:dyDescent="0.2"/>
    <row r="32" spans="1:3" x14ac:dyDescent="0.2">
      <c r="B32" t="s">
        <v>46</v>
      </c>
      <c r="C32" t="s">
        <v>47</v>
      </c>
    </row>
    <row r="33" spans="2:6" x14ac:dyDescent="0.2">
      <c r="B33">
        <v>800</v>
      </c>
      <c r="C33">
        <v>0.7</v>
      </c>
      <c r="F33" t="s">
        <v>35</v>
      </c>
    </row>
    <row r="34" spans="2:6" x14ac:dyDescent="0.2">
      <c r="B34">
        <v>801</v>
      </c>
      <c r="C34">
        <v>0.7</v>
      </c>
      <c r="F34" t="s">
        <v>34</v>
      </c>
    </row>
    <row r="35" spans="2:6" x14ac:dyDescent="0.2">
      <c r="B35">
        <v>802</v>
      </c>
      <c r="C35">
        <v>0.7</v>
      </c>
      <c r="F35" t="s">
        <v>45</v>
      </c>
    </row>
    <row r="36" spans="2:6" x14ac:dyDescent="0.2">
      <c r="B36">
        <v>803</v>
      </c>
      <c r="C36">
        <v>0.7</v>
      </c>
    </row>
    <row r="37" spans="2:6" x14ac:dyDescent="0.2">
      <c r="B37">
        <v>804</v>
      </c>
      <c r="C37">
        <v>0.7</v>
      </c>
    </row>
    <row r="38" spans="2:6" x14ac:dyDescent="0.2">
      <c r="B38">
        <v>805</v>
      </c>
      <c r="C38">
        <v>0.7</v>
      </c>
      <c r="F38" t="s">
        <v>38</v>
      </c>
    </row>
    <row r="39" spans="2:6" x14ac:dyDescent="0.2">
      <c r="B39">
        <v>807</v>
      </c>
      <c r="C39">
        <v>0.65</v>
      </c>
      <c r="F39" t="s">
        <v>39</v>
      </c>
    </row>
    <row r="40" spans="2:6" x14ac:dyDescent="0.2">
      <c r="B40">
        <v>808</v>
      </c>
      <c r="C40">
        <v>0.65</v>
      </c>
      <c r="F40" t="s">
        <v>40</v>
      </c>
    </row>
    <row r="41" spans="2:6" x14ac:dyDescent="0.2">
      <c r="B41">
        <v>809</v>
      </c>
      <c r="C41">
        <v>0.65</v>
      </c>
      <c r="F41" t="s">
        <v>41</v>
      </c>
    </row>
    <row r="42" spans="2:6" x14ac:dyDescent="0.2">
      <c r="B42">
        <v>810</v>
      </c>
      <c r="C42">
        <v>0.69</v>
      </c>
    </row>
    <row r="43" spans="2:6" x14ac:dyDescent="0.2">
      <c r="B43">
        <v>811</v>
      </c>
      <c r="C43">
        <v>0.77</v>
      </c>
    </row>
    <row r="44" spans="2:6" x14ac:dyDescent="0.2">
      <c r="B44">
        <v>812</v>
      </c>
      <c r="C44">
        <v>0.51219999999999999</v>
      </c>
    </row>
    <row r="45" spans="2:6" x14ac:dyDescent="0.2">
      <c r="B45">
        <v>813</v>
      </c>
      <c r="C45">
        <v>0.51219999999999999</v>
      </c>
    </row>
    <row r="46" spans="2:6" x14ac:dyDescent="0.2">
      <c r="B46">
        <v>814</v>
      </c>
      <c r="C46">
        <v>0.51219999999999999</v>
      </c>
    </row>
    <row r="47" spans="2:6" x14ac:dyDescent="0.2">
      <c r="B47">
        <v>816</v>
      </c>
      <c r="C47">
        <v>0.51219999999999999</v>
      </c>
    </row>
    <row r="48" spans="2:6" x14ac:dyDescent="0.2">
      <c r="B48">
        <v>817</v>
      </c>
      <c r="C48">
        <v>0.51219999999999999</v>
      </c>
    </row>
    <row r="49" spans="1:3" x14ac:dyDescent="0.2">
      <c r="B49">
        <v>818</v>
      </c>
      <c r="C49">
        <v>0.51219999999999999</v>
      </c>
    </row>
    <row r="50" spans="1:3" x14ac:dyDescent="0.2">
      <c r="B50">
        <v>819</v>
      </c>
      <c r="C50">
        <v>0.6341</v>
      </c>
    </row>
    <row r="51" spans="1:3" x14ac:dyDescent="0.2">
      <c r="B51">
        <v>820</v>
      </c>
      <c r="C51">
        <v>0.6341</v>
      </c>
    </row>
    <row r="52" spans="1:3" x14ac:dyDescent="0.2">
      <c r="B52">
        <v>821</v>
      </c>
      <c r="C52">
        <v>0.6341</v>
      </c>
    </row>
    <row r="53" spans="1:3" x14ac:dyDescent="0.2">
      <c r="B53">
        <v>822</v>
      </c>
      <c r="C53">
        <v>0.51219999999999999</v>
      </c>
    </row>
    <row r="54" spans="1:3" x14ac:dyDescent="0.2">
      <c r="B54">
        <v>823</v>
      </c>
      <c r="C54">
        <v>0.51219999999999999</v>
      </c>
    </row>
    <row r="55" spans="1:3" x14ac:dyDescent="0.2">
      <c r="B55">
        <v>824</v>
      </c>
      <c r="C55">
        <v>0.51219999999999999</v>
      </c>
    </row>
    <row r="56" spans="1:3" x14ac:dyDescent="0.2">
      <c r="B56">
        <v>825</v>
      </c>
      <c r="C56">
        <v>0.51219999999999999</v>
      </c>
    </row>
    <row r="57" spans="1:3" x14ac:dyDescent="0.2">
      <c r="B57">
        <v>826</v>
      </c>
      <c r="C57">
        <v>0.51219999999999999</v>
      </c>
    </row>
    <row r="58" spans="1:3" x14ac:dyDescent="0.2">
      <c r="B58">
        <v>9000</v>
      </c>
      <c r="C58">
        <v>0.75</v>
      </c>
    </row>
    <row r="60" spans="1:3" x14ac:dyDescent="0.2">
      <c r="A60" s="17" t="s">
        <v>65</v>
      </c>
    </row>
    <row r="62" spans="1:3" x14ac:dyDescent="0.2">
      <c r="A62" s="1" t="s">
        <v>86</v>
      </c>
    </row>
    <row r="63" spans="1:3" x14ac:dyDescent="0.2">
      <c r="A63" s="1" t="s">
        <v>73</v>
      </c>
      <c r="B63" s="17" t="s">
        <v>87</v>
      </c>
    </row>
    <row r="64" spans="1:3" x14ac:dyDescent="0.2">
      <c r="A64" s="1" t="s">
        <v>67</v>
      </c>
      <c r="B64" s="17" t="s">
        <v>88</v>
      </c>
    </row>
    <row r="65" spans="1:2" x14ac:dyDescent="0.2">
      <c r="A65" s="1" t="s">
        <v>68</v>
      </c>
      <c r="B65" s="17" t="s">
        <v>89</v>
      </c>
    </row>
    <row r="66" spans="1:2" x14ac:dyDescent="0.2">
      <c r="A66" s="1" t="s">
        <v>83</v>
      </c>
      <c r="B66" s="17" t="s">
        <v>90</v>
      </c>
    </row>
    <row r="67" spans="1:2" x14ac:dyDescent="0.2">
      <c r="A67" s="1" t="s">
        <v>71</v>
      </c>
      <c r="B67" s="17" t="s">
        <v>91</v>
      </c>
    </row>
    <row r="68" spans="1:2" x14ac:dyDescent="0.2">
      <c r="A68" s="1" t="s">
        <v>70</v>
      </c>
      <c r="B68" s="17" t="s">
        <v>92</v>
      </c>
    </row>
    <row r="69" spans="1:2" x14ac:dyDescent="0.2">
      <c r="A69" s="1" t="s">
        <v>69</v>
      </c>
      <c r="B69" s="17" t="s">
        <v>93</v>
      </c>
    </row>
    <row r="70" spans="1:2" x14ac:dyDescent="0.2">
      <c r="A70" s="1" t="s">
        <v>72</v>
      </c>
      <c r="B70" s="17" t="s">
        <v>94</v>
      </c>
    </row>
    <row r="71" spans="1:2" x14ac:dyDescent="0.2">
      <c r="A71" s="1" t="s">
        <v>95</v>
      </c>
      <c r="B71" s="17" t="s">
        <v>96</v>
      </c>
    </row>
    <row r="72" spans="1:2" x14ac:dyDescent="0.2">
      <c r="A72" s="1" t="s">
        <v>97</v>
      </c>
      <c r="B72" s="17" t="s">
        <v>98</v>
      </c>
    </row>
    <row r="73" spans="1:2" x14ac:dyDescent="0.2">
      <c r="A73" s="1" t="s">
        <v>99</v>
      </c>
      <c r="B73" s="17" t="s">
        <v>100</v>
      </c>
    </row>
    <row r="74" spans="1:2" x14ac:dyDescent="0.2">
      <c r="A74" s="1" t="s">
        <v>101</v>
      </c>
      <c r="B74" s="17" t="s">
        <v>102</v>
      </c>
    </row>
    <row r="75" spans="1:2" x14ac:dyDescent="0.2">
      <c r="A75" s="1" t="s">
        <v>103</v>
      </c>
      <c r="B75" s="17" t="s">
        <v>104</v>
      </c>
    </row>
    <row r="76" spans="1:2" x14ac:dyDescent="0.2">
      <c r="A76" s="1" t="s">
        <v>105</v>
      </c>
      <c r="B76" s="17" t="s">
        <v>106</v>
      </c>
    </row>
    <row r="77" spans="1:2" x14ac:dyDescent="0.2">
      <c r="A77" s="1" t="s">
        <v>107</v>
      </c>
      <c r="B77" s="17" t="s">
        <v>108</v>
      </c>
    </row>
    <row r="78" spans="1:2" x14ac:dyDescent="0.2">
      <c r="A78" s="1" t="s">
        <v>109</v>
      </c>
      <c r="B78" s="17" t="s">
        <v>110</v>
      </c>
    </row>
    <row r="79" spans="1:2" x14ac:dyDescent="0.2">
      <c r="A79" s="1" t="s">
        <v>72</v>
      </c>
      <c r="B79" s="17" t="s">
        <v>111</v>
      </c>
    </row>
    <row r="80" spans="1:2" x14ac:dyDescent="0.2">
      <c r="A80" s="1" t="s">
        <v>82</v>
      </c>
      <c r="B80" s="17" t="s">
        <v>112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D16" sqref="D16"/>
    </sheetView>
  </sheetViews>
  <sheetFormatPr defaultRowHeight="12.75" x14ac:dyDescent="0.2"/>
  <cols>
    <col min="1" max="1" width="14.7109375" customWidth="1"/>
    <col min="2" max="2" width="13.140625" customWidth="1"/>
    <col min="3" max="3" width="15.85546875" customWidth="1"/>
    <col min="5" max="5" width="20.5703125" customWidth="1"/>
    <col min="6" max="6" width="14.85546875" customWidth="1"/>
  </cols>
  <sheetData>
    <row r="1" spans="1:8" x14ac:dyDescent="0.2">
      <c r="A1" t="s">
        <v>55</v>
      </c>
    </row>
    <row r="3" spans="1:8" x14ac:dyDescent="0.2">
      <c r="C3" s="1" t="s">
        <v>26</v>
      </c>
    </row>
    <row r="4" spans="1:8" x14ac:dyDescent="0.2">
      <c r="B4" s="1" t="s">
        <v>26</v>
      </c>
      <c r="C4" s="1" t="s">
        <v>37</v>
      </c>
      <c r="D4" s="19" t="s">
        <v>26</v>
      </c>
    </row>
    <row r="5" spans="1:8" x14ac:dyDescent="0.2">
      <c r="B5" s="11" t="s">
        <v>23</v>
      </c>
      <c r="C5" s="11" t="s">
        <v>36</v>
      </c>
      <c r="D5" s="19" t="s">
        <v>0</v>
      </c>
      <c r="E5" s="1" t="s">
        <v>44</v>
      </c>
      <c r="F5" s="1" t="s">
        <v>24</v>
      </c>
    </row>
    <row r="6" spans="1:8" x14ac:dyDescent="0.2">
      <c r="A6" s="1" t="s">
        <v>1</v>
      </c>
      <c r="B6" s="3">
        <f>SUM(CntyCIRGIRVOL!C4,CntyCIRGIRVOL!F4)</f>
        <v>185073.75000000012</v>
      </c>
      <c r="C6" s="12">
        <f>CntyCIRGIRVOL!H4</f>
        <v>159789.90000000005</v>
      </c>
      <c r="D6" s="12">
        <f>CntyCIRGIRVOL!J4+CntyCIRGIRVOL!L4</f>
        <v>322488.14094158227</v>
      </c>
      <c r="E6" s="2">
        <f>C6/D6*100</f>
        <v>49.54907784622862</v>
      </c>
      <c r="F6" s="3">
        <f>E6*B6</f>
        <v>9170233.646043459</v>
      </c>
      <c r="G6" s="8"/>
      <c r="H6" s="3"/>
    </row>
    <row r="7" spans="1:8" x14ac:dyDescent="0.2">
      <c r="A7" s="1" t="s">
        <v>2</v>
      </c>
      <c r="B7" s="3">
        <f>SUM(CntyCIRGIRVOL!C5,CntyCIRGIRVOL!F5)</f>
        <v>2639.71</v>
      </c>
      <c r="C7" s="12">
        <f>CntyCIRGIRVOL!H5</f>
        <v>6363.8799999999992</v>
      </c>
      <c r="D7" s="12">
        <f>CntyCIRGIRVOL!J5+CntyCIRGIRVOL!L5</f>
        <v>5039.3876330600251</v>
      </c>
      <c r="E7" s="2">
        <f t="shared" ref="E7:E27" si="0">C7/D7*100</f>
        <v>126.28280385201711</v>
      </c>
      <c r="F7" s="3">
        <f t="shared" ref="F7:F27" si="1">E7*B7</f>
        <v>333349.9801562081</v>
      </c>
      <c r="G7" s="8"/>
      <c r="H7" s="3"/>
    </row>
    <row r="8" spans="1:8" x14ac:dyDescent="0.2">
      <c r="A8" s="1" t="s">
        <v>22</v>
      </c>
      <c r="B8" s="3">
        <f>SUM(CntyCIRGIRVOL!C6,CntyCIRGIRVOL!F6)</f>
        <v>107403.67000000004</v>
      </c>
      <c r="C8" s="12">
        <f>CntyCIRGIRVOL!H6</f>
        <v>96336.709999999977</v>
      </c>
      <c r="D8" s="12">
        <f>CntyCIRGIRVOL!J6+CntyCIRGIRVOL!L6</f>
        <v>164446.97001271576</v>
      </c>
      <c r="E8" s="2">
        <f t="shared" si="0"/>
        <v>58.582234742635151</v>
      </c>
      <c r="F8" s="3">
        <f t="shared" si="1"/>
        <v>6291947.0081605231</v>
      </c>
      <c r="G8" s="8"/>
      <c r="H8" s="3"/>
    </row>
    <row r="9" spans="1:8" x14ac:dyDescent="0.2">
      <c r="A9" s="1" t="s">
        <v>3</v>
      </c>
      <c r="B9" s="3">
        <f>SUM(CntyCIRGIRVOL!C7,CntyCIRGIRVOL!F7)</f>
        <v>63261.75999999998</v>
      </c>
      <c r="C9" s="12">
        <f>CntyCIRGIRVOL!H7</f>
        <v>54117.289999999972</v>
      </c>
      <c r="D9" s="12">
        <f>CntyCIRGIRVOL!J7+CntyCIRGIRVOL!L7</f>
        <v>106147.36591872551</v>
      </c>
      <c r="E9" s="2">
        <f t="shared" si="0"/>
        <v>50.983168099937856</v>
      </c>
      <c r="F9" s="3">
        <f t="shared" si="1"/>
        <v>3225284.9443779238</v>
      </c>
      <c r="G9" s="8"/>
      <c r="H9" s="3"/>
    </row>
    <row r="10" spans="1:8" x14ac:dyDescent="0.2">
      <c r="A10" s="1" t="s">
        <v>4</v>
      </c>
      <c r="B10" s="3">
        <f>SUM(CntyCIRGIRVOL!C8,CntyCIRGIRVOL!F8)</f>
        <v>27674.250000000007</v>
      </c>
      <c r="C10" s="12">
        <f>CntyCIRGIRVOL!H8</f>
        <v>20553.959999999988</v>
      </c>
      <c r="D10" s="12">
        <f>CntyCIRGIRVOL!J8+CntyCIRGIRVOL!L8</f>
        <v>55631.27882684912</v>
      </c>
      <c r="E10" s="2">
        <f t="shared" si="0"/>
        <v>36.946768856372408</v>
      </c>
      <c r="F10" s="3">
        <f t="shared" si="1"/>
        <v>1022474.1180234643</v>
      </c>
      <c r="G10" s="8"/>
      <c r="H10" s="3"/>
    </row>
    <row r="11" spans="1:8" x14ac:dyDescent="0.2">
      <c r="A11" s="1" t="s">
        <v>5</v>
      </c>
      <c r="B11" s="3">
        <f>SUM(CntyCIRGIRVOL!C9,CntyCIRGIRVOL!F9)</f>
        <v>75890.289999999979</v>
      </c>
      <c r="C11" s="12">
        <f>CntyCIRGIRVOL!H9</f>
        <v>97628.309999999969</v>
      </c>
      <c r="D11" s="12">
        <f>CntyCIRGIRVOL!J9+CntyCIRGIRVOL!L9</f>
        <v>128214.99421696343</v>
      </c>
      <c r="E11" s="2">
        <f t="shared" si="0"/>
        <v>76.1442221295856</v>
      </c>
      <c r="F11" s="3">
        <f t="shared" si="1"/>
        <v>5778607.0992386676</v>
      </c>
      <c r="G11" s="8"/>
      <c r="H11" s="3"/>
    </row>
    <row r="12" spans="1:8" x14ac:dyDescent="0.2">
      <c r="A12" s="1" t="s">
        <v>6</v>
      </c>
      <c r="B12" s="3">
        <f>SUM(CntyCIRGIRVOL!C10,CntyCIRGIRVOL!F10)</f>
        <v>153599.41000000027</v>
      </c>
      <c r="C12" s="12">
        <f>CntyCIRGIRVOL!H10</f>
        <v>132859.44999999998</v>
      </c>
      <c r="D12" s="12">
        <f>CntyCIRGIRVOL!J10+CntyCIRGIRVOL!L10</f>
        <v>279399.81494574284</v>
      </c>
      <c r="E12" s="2">
        <f t="shared" si="0"/>
        <v>47.551731566393556</v>
      </c>
      <c r="F12" s="3">
        <f t="shared" si="1"/>
        <v>7303917.9130764389</v>
      </c>
      <c r="G12" s="8"/>
      <c r="H12" s="3"/>
    </row>
    <row r="13" spans="1:8" x14ac:dyDescent="0.2">
      <c r="A13" s="1" t="s">
        <v>7</v>
      </c>
      <c r="B13" s="3">
        <f>SUM(CntyCIRGIRVOL!C11,CntyCIRGIRVOL!F11)</f>
        <v>131184.58999999985</v>
      </c>
      <c r="C13" s="12">
        <f>CntyCIRGIRVOL!H11</f>
        <v>115799.82000000018</v>
      </c>
      <c r="D13" s="12">
        <f>CntyCIRGIRVOL!J11+CntyCIRGIRVOL!L11</f>
        <v>222574.59419143066</v>
      </c>
      <c r="E13" s="2">
        <f t="shared" si="0"/>
        <v>52.027420479268059</v>
      </c>
      <c r="F13" s="3">
        <f t="shared" si="1"/>
        <v>6825195.8243303765</v>
      </c>
      <c r="G13" s="8"/>
      <c r="H13" s="3"/>
    </row>
    <row r="14" spans="1:8" x14ac:dyDescent="0.2">
      <c r="A14" s="1" t="s">
        <v>8</v>
      </c>
      <c r="B14" s="3">
        <f>SUM(CntyCIRGIRVOL!C12,CntyCIRGIRVOL!F12)</f>
        <v>2346.12</v>
      </c>
      <c r="C14" s="12">
        <f>CntyCIRGIRVOL!H12</f>
        <v>2758.8099999999995</v>
      </c>
      <c r="D14" s="12">
        <f>CntyCIRGIRVOL!J12+CntyCIRGIRVOL!L12</f>
        <v>3457.038578889013</v>
      </c>
      <c r="E14" s="2">
        <f t="shared" si="0"/>
        <v>79.802696355404777</v>
      </c>
      <c r="F14" s="3">
        <f t="shared" si="1"/>
        <v>187226.70197334225</v>
      </c>
      <c r="G14" s="8"/>
      <c r="H14" s="3"/>
    </row>
    <row r="15" spans="1:8" x14ac:dyDescent="0.2">
      <c r="A15" s="1" t="s">
        <v>9</v>
      </c>
      <c r="B15" s="3">
        <f>SUM(CntyCIRGIRVOL!C13,CntyCIRGIRVOL!F13)</f>
        <v>101907.09</v>
      </c>
      <c r="C15" s="12">
        <f>CntyCIRGIRVOL!H13</f>
        <v>47585.469999999972</v>
      </c>
      <c r="D15" s="12">
        <f>CntyCIRGIRVOL!J13+CntyCIRGIRVOL!L13</f>
        <v>136944.56418181676</v>
      </c>
      <c r="E15" s="2">
        <f t="shared" si="0"/>
        <v>34.747980165771544</v>
      </c>
      <c r="F15" s="3">
        <f t="shared" si="1"/>
        <v>3541065.5420714957</v>
      </c>
      <c r="G15" s="8"/>
      <c r="H15" s="3"/>
    </row>
    <row r="16" spans="1:8" x14ac:dyDescent="0.2">
      <c r="A16" s="1" t="s">
        <v>10</v>
      </c>
      <c r="B16" s="3">
        <f>SUM(CntyCIRGIRVOL!C14,CntyCIRGIRVOL!F14)</f>
        <v>92686.189999999988</v>
      </c>
      <c r="C16" s="12">
        <f>CntyCIRGIRVOL!H14</f>
        <v>41758.87000000001</v>
      </c>
      <c r="D16" s="12">
        <f>CntyCIRGIRVOL!J14+CntyCIRGIRVOL!L14</f>
        <v>133458.236746432</v>
      </c>
      <c r="E16" s="2">
        <f t="shared" si="0"/>
        <v>31.289840940534102</v>
      </c>
      <c r="F16" s="3">
        <f t="shared" si="1"/>
        <v>2900136.142484122</v>
      </c>
      <c r="G16" s="8"/>
      <c r="H16" s="3"/>
    </row>
    <row r="17" spans="1:8" x14ac:dyDescent="0.2">
      <c r="A17" s="1" t="s">
        <v>11</v>
      </c>
      <c r="B17" s="3">
        <f>SUM(CntyCIRGIRVOL!C15,CntyCIRGIRVOL!F15)</f>
        <v>197579.90000000002</v>
      </c>
      <c r="C17" s="12">
        <f>CntyCIRGIRVOL!H15</f>
        <v>112210.08000000002</v>
      </c>
      <c r="D17" s="12">
        <f>CntyCIRGIRVOL!J15+CntyCIRGIRVOL!L15</f>
        <v>296832.28653886705</v>
      </c>
      <c r="E17" s="2">
        <f t="shared" si="0"/>
        <v>37.802518488940485</v>
      </c>
      <c r="F17" s="3">
        <f t="shared" si="1"/>
        <v>7469017.8227930134</v>
      </c>
      <c r="G17" s="8"/>
      <c r="H17" s="3"/>
    </row>
    <row r="18" spans="1:8" x14ac:dyDescent="0.2">
      <c r="A18" s="1" t="s">
        <v>12</v>
      </c>
      <c r="B18" s="3">
        <f>SUM(CntyCIRGIRVOL!C16,CntyCIRGIRVOL!F16)</f>
        <v>186446.45000000027</v>
      </c>
      <c r="C18" s="12">
        <f>CntyCIRGIRVOL!H16</f>
        <v>127396.65000000001</v>
      </c>
      <c r="D18" s="12">
        <f>CntyCIRGIRVOL!J16+CntyCIRGIRVOL!L16</f>
        <v>304374.48624605674</v>
      </c>
      <c r="E18" s="2">
        <f>C18/D18*100</f>
        <v>41.855232865021541</v>
      </c>
      <c r="F18" s="3">
        <f t="shared" si="1"/>
        <v>7803759.581606607</v>
      </c>
      <c r="G18" s="8"/>
      <c r="H18" s="3"/>
    </row>
    <row r="19" spans="1:8" x14ac:dyDescent="0.2">
      <c r="A19" s="1" t="s">
        <v>13</v>
      </c>
      <c r="B19" s="3">
        <f>SUM(CntyCIRGIRVOL!C17,CntyCIRGIRVOL!F17)</f>
        <v>42215.57</v>
      </c>
      <c r="C19" s="12">
        <f>CntyCIRGIRVOL!H17</f>
        <v>40680.31</v>
      </c>
      <c r="D19" s="12">
        <f>CntyCIRGIRVOL!J17+CntyCIRGIRVOL!L17</f>
        <v>39324.190849140752</v>
      </c>
      <c r="E19" s="2">
        <f t="shared" si="0"/>
        <v>103.44856212315143</v>
      </c>
      <c r="F19" s="3">
        <f t="shared" si="1"/>
        <v>4367140.0157092484</v>
      </c>
      <c r="G19" s="8"/>
      <c r="H19" s="3"/>
    </row>
    <row r="20" spans="1:8" x14ac:dyDescent="0.2">
      <c r="A20" s="1" t="s">
        <v>14</v>
      </c>
      <c r="B20" s="3">
        <f>SUM(CntyCIRGIRVOL!C18,CntyCIRGIRVOL!F18)</f>
        <v>72037.640000000159</v>
      </c>
      <c r="C20" s="12">
        <f>CntyCIRGIRVOL!H18</f>
        <v>51984.810000000019</v>
      </c>
      <c r="D20" s="12">
        <f>CntyCIRGIRVOL!J18+CntyCIRGIRVOL!L18</f>
        <v>73438.348672099499</v>
      </c>
      <c r="E20" s="2">
        <f t="shared" si="0"/>
        <v>70.787008340984045</v>
      </c>
      <c r="F20" s="3">
        <f t="shared" si="1"/>
        <v>5099329.0235448172</v>
      </c>
      <c r="G20" s="8"/>
      <c r="H20" s="3"/>
    </row>
    <row r="21" spans="1:8" x14ac:dyDescent="0.2">
      <c r="A21" s="1" t="s">
        <v>15</v>
      </c>
      <c r="B21" s="3">
        <f>SUM(CntyCIRGIRVOL!C19,CntyCIRGIRVOL!F19)</f>
        <v>49948.689999999959</v>
      </c>
      <c r="C21" s="12">
        <f>CntyCIRGIRVOL!H19</f>
        <v>24717.799999999992</v>
      </c>
      <c r="D21" s="12">
        <f>CntyCIRGIRVOL!J19+CntyCIRGIRVOL!L19</f>
        <v>59614.715843757062</v>
      </c>
      <c r="E21" s="2">
        <f t="shared" si="0"/>
        <v>41.462581260610797</v>
      </c>
      <c r="F21" s="3">
        <f t="shared" si="1"/>
        <v>2071001.6179860563</v>
      </c>
      <c r="G21" s="8"/>
      <c r="H21" s="3"/>
    </row>
    <row r="22" spans="1:8" x14ac:dyDescent="0.2">
      <c r="A22" s="1" t="s">
        <v>16</v>
      </c>
      <c r="B22" s="3">
        <f>SUM(CntyCIRGIRVOL!C20,CntyCIRGIRVOL!F20)</f>
        <v>80164.409999999945</v>
      </c>
      <c r="C22" s="12">
        <f>CntyCIRGIRVOL!H20</f>
        <v>51730.469999999907</v>
      </c>
      <c r="D22" s="12">
        <f>CntyCIRGIRVOL!J20+CntyCIRGIRVOL!L20</f>
        <v>86816.741443176012</v>
      </c>
      <c r="E22" s="2">
        <f t="shared" si="0"/>
        <v>59.585823125898997</v>
      </c>
      <c r="F22" s="3">
        <f t="shared" si="1"/>
        <v>4776662.3552520452</v>
      </c>
      <c r="G22" s="8"/>
      <c r="H22" s="3"/>
    </row>
    <row r="23" spans="1:8" x14ac:dyDescent="0.2">
      <c r="A23" s="1" t="s">
        <v>17</v>
      </c>
      <c r="B23" s="3">
        <f>SUM(CntyCIRGIRVOL!C21,CntyCIRGIRVOL!F21)</f>
        <v>42402.160000000011</v>
      </c>
      <c r="C23" s="12">
        <f>CntyCIRGIRVOL!H21</f>
        <v>35093.349999999977</v>
      </c>
      <c r="D23" s="12">
        <f>CntyCIRGIRVOL!J21+CntyCIRGIRVOL!L21</f>
        <v>55283.465077923793</v>
      </c>
      <c r="E23" s="2">
        <f t="shared" si="0"/>
        <v>63.478926204308628</v>
      </c>
      <c r="F23" s="3">
        <f t="shared" si="1"/>
        <v>2691643.5855432879</v>
      </c>
      <c r="G23" s="8"/>
      <c r="H23" s="3"/>
    </row>
    <row r="24" spans="1:8" x14ac:dyDescent="0.2">
      <c r="A24" s="1" t="s">
        <v>18</v>
      </c>
      <c r="B24" s="3">
        <f>SUM(CntyCIRGIRVOL!C22,CntyCIRGIRVOL!F22)</f>
        <v>40639.29</v>
      </c>
      <c r="C24" s="12">
        <f>CntyCIRGIRVOL!H22</f>
        <v>23910.140000000007</v>
      </c>
      <c r="D24" s="12">
        <f>CntyCIRGIRVOL!J22+CntyCIRGIRVOL!L22</f>
        <v>31037.030891404655</v>
      </c>
      <c r="E24" s="2">
        <f t="shared" si="0"/>
        <v>77.037459168240346</v>
      </c>
      <c r="F24" s="3">
        <f t="shared" si="1"/>
        <v>3130747.6440012781</v>
      </c>
      <c r="G24" s="8"/>
      <c r="H24" s="3"/>
    </row>
    <row r="25" spans="1:8" x14ac:dyDescent="0.2">
      <c r="A25" s="1" t="s">
        <v>19</v>
      </c>
      <c r="B25" s="3">
        <f>SUM(CntyCIRGIRVOL!C23,CntyCIRGIRVOL!F23)</f>
        <v>2261</v>
      </c>
      <c r="C25" s="12">
        <f>CntyCIRGIRVOL!H23</f>
        <v>2273.5</v>
      </c>
      <c r="D25" s="12">
        <f>CntyCIRGIRVOL!J23+CntyCIRGIRVOL!L23</f>
        <v>1736.919298924221</v>
      </c>
      <c r="E25" s="2">
        <f t="shared" si="0"/>
        <v>130.89266734546135</v>
      </c>
      <c r="F25" s="3">
        <f t="shared" si="1"/>
        <v>295948.32086808811</v>
      </c>
      <c r="G25" s="8"/>
      <c r="H25" s="3"/>
    </row>
    <row r="26" spans="1:8" x14ac:dyDescent="0.2">
      <c r="A26" s="1" t="s">
        <v>20</v>
      </c>
      <c r="B26" s="3">
        <f>SUM(CntyCIRGIRVOL!C24,CntyCIRGIRVOL!F24)</f>
        <v>23914.890000000003</v>
      </c>
      <c r="C26" s="12">
        <f>CntyCIRGIRVOL!H24</f>
        <v>12097.410000000003</v>
      </c>
      <c r="D26" s="12">
        <f>CntyCIRGIRVOL!J24+CntyCIRGIRVOL!L24</f>
        <v>17261.695362421186</v>
      </c>
      <c r="E26" s="2">
        <f t="shared" si="0"/>
        <v>70.082397736760768</v>
      </c>
      <c r="F26" s="3">
        <f t="shared" si="1"/>
        <v>1676012.8328108829</v>
      </c>
      <c r="G26" s="8"/>
      <c r="H26" s="3"/>
    </row>
    <row r="27" spans="1:8" x14ac:dyDescent="0.2">
      <c r="A27" s="1" t="s">
        <v>21</v>
      </c>
      <c r="B27" s="3">
        <f>SUM(CntyCIRGIRVOL!C25,CntyCIRGIRVOL!F25)</f>
        <v>56414.679999999993</v>
      </c>
      <c r="C27" s="12">
        <f>CntyCIRGIRVOL!H25</f>
        <v>25682.28</v>
      </c>
      <c r="D27" s="12">
        <f>CntyCIRGIRVOL!J25+CntyCIRGIRVOL!L25</f>
        <v>40425.270683285366</v>
      </c>
      <c r="E27" s="2">
        <f t="shared" si="0"/>
        <v>63.530261061724566</v>
      </c>
      <c r="F27" s="3">
        <f t="shared" si="1"/>
        <v>3584039.3481136514</v>
      </c>
      <c r="G27" s="8"/>
      <c r="H27" s="3"/>
    </row>
    <row r="28" spans="1:8" x14ac:dyDescent="0.2">
      <c r="B28" s="3"/>
      <c r="C28" s="3"/>
      <c r="D28" s="3"/>
      <c r="E28" s="4" t="s">
        <v>115</v>
      </c>
      <c r="F28" s="5"/>
      <c r="H28" s="3"/>
    </row>
    <row r="29" spans="1:8" ht="15" x14ac:dyDescent="0.3">
      <c r="E29" s="4" t="s">
        <v>44</v>
      </c>
      <c r="F29" s="35">
        <f>SUM(F6:F27)/SUM(B6:B27)</f>
        <v>51.530861808817257</v>
      </c>
    </row>
    <row r="30" spans="1:8" x14ac:dyDescent="0.2">
      <c r="D30" s="3"/>
    </row>
    <row r="31" spans="1:8" x14ac:dyDescent="0.2">
      <c r="E31" s="4" t="s">
        <v>49</v>
      </c>
      <c r="F31" s="6">
        <f>(F15+F17+F13+F27+F23)/(B15+B17+B13+B27+B23)</f>
        <v>45.536335096529278</v>
      </c>
    </row>
    <row r="32" spans="1:8" x14ac:dyDescent="0.2">
      <c r="E32" s="4" t="s">
        <v>50</v>
      </c>
      <c r="F32" s="6">
        <f>(F18+F19+F14+F26)/(B18+B19+B14+B26)</f>
        <v>55.052456940042113</v>
      </c>
    </row>
    <row r="33" spans="5:6" x14ac:dyDescent="0.2">
      <c r="E33" s="4" t="s">
        <v>51</v>
      </c>
      <c r="F33" s="6">
        <f>(F16+F25+F20)/(B16+B25+B20)</f>
        <v>49.677647286265589</v>
      </c>
    </row>
    <row r="34" spans="5:6" x14ac:dyDescent="0.2">
      <c r="E34" s="4" t="s">
        <v>48</v>
      </c>
      <c r="F34" s="6">
        <f>(F24+F8+F12)/(B24+B8+B12)</f>
        <v>55.451800638080854</v>
      </c>
    </row>
    <row r="35" spans="5:6" x14ac:dyDescent="0.2">
      <c r="E35" s="19" t="s">
        <v>114</v>
      </c>
    </row>
    <row r="36" spans="5:6" x14ac:dyDescent="0.2">
      <c r="E36" s="4" t="s">
        <v>113</v>
      </c>
      <c r="F36" s="5"/>
    </row>
    <row r="37" spans="5:6" ht="15" x14ac:dyDescent="0.3">
      <c r="E37" s="4" t="s">
        <v>44</v>
      </c>
      <c r="F37" s="35">
        <v>53.863931731708</v>
      </c>
    </row>
    <row r="38" spans="5:6" x14ac:dyDescent="0.2">
      <c r="E38" s="4" t="s">
        <v>49</v>
      </c>
      <c r="F38" s="6">
        <v>52.497717304136579</v>
      </c>
    </row>
    <row r="39" spans="5:6" x14ac:dyDescent="0.2">
      <c r="E39" s="4" t="s">
        <v>50</v>
      </c>
      <c r="F39" s="6">
        <v>59.955340647067452</v>
      </c>
    </row>
    <row r="40" spans="5:6" x14ac:dyDescent="0.2">
      <c r="E40" s="4" t="s">
        <v>51</v>
      </c>
      <c r="F40" s="6">
        <v>48.941068511245874</v>
      </c>
    </row>
    <row r="41" spans="5:6" x14ac:dyDescent="0.2">
      <c r="E41" s="4" t="s">
        <v>48</v>
      </c>
      <c r="F41" s="6">
        <v>53.443041198401602</v>
      </c>
    </row>
    <row r="42" spans="5:6" x14ac:dyDescent="0.2">
      <c r="E42" s="19" t="s">
        <v>84</v>
      </c>
    </row>
    <row r="43" spans="5:6" x14ac:dyDescent="0.2">
      <c r="E43" s="4" t="s">
        <v>113</v>
      </c>
      <c r="F43" s="5"/>
    </row>
    <row r="44" spans="5:6" ht="15" x14ac:dyDescent="0.3">
      <c r="E44" s="4" t="s">
        <v>44</v>
      </c>
      <c r="F44" s="35">
        <v>57.766524467441222</v>
      </c>
    </row>
    <row r="45" spans="5:6" x14ac:dyDescent="0.2">
      <c r="E45" s="4" t="s">
        <v>49</v>
      </c>
      <c r="F45" s="6">
        <v>53.062945331719249</v>
      </c>
    </row>
    <row r="46" spans="5:6" x14ac:dyDescent="0.2">
      <c r="E46" s="4" t="s">
        <v>50</v>
      </c>
      <c r="F46" s="6">
        <v>63.593929054975625</v>
      </c>
    </row>
    <row r="47" spans="5:6" x14ac:dyDescent="0.2">
      <c r="E47" s="4" t="s">
        <v>51</v>
      </c>
      <c r="F47" s="6">
        <v>57.937373492018843</v>
      </c>
    </row>
    <row r="48" spans="5:6" x14ac:dyDescent="0.2">
      <c r="E48" s="4" t="s">
        <v>48</v>
      </c>
      <c r="F48" s="6">
        <v>56.841243268685027</v>
      </c>
    </row>
    <row r="49" spans="5:6" x14ac:dyDescent="0.2">
      <c r="E49" s="19" t="s">
        <v>85</v>
      </c>
    </row>
    <row r="50" spans="5:6" x14ac:dyDescent="0.2">
      <c r="E50" s="4" t="s">
        <v>25</v>
      </c>
      <c r="F50" s="5"/>
    </row>
    <row r="51" spans="5:6" ht="15" x14ac:dyDescent="0.3">
      <c r="E51" s="4" t="s">
        <v>44</v>
      </c>
      <c r="F51" s="35">
        <v>48.309366130992551</v>
      </c>
    </row>
    <row r="52" spans="5:6" x14ac:dyDescent="0.2">
      <c r="E52" s="4" t="s">
        <v>49</v>
      </c>
      <c r="F52" s="6">
        <v>38.844148511998824</v>
      </c>
    </row>
    <row r="53" spans="5:6" x14ac:dyDescent="0.2">
      <c r="E53" s="4" t="s">
        <v>50</v>
      </c>
      <c r="F53" s="6">
        <v>47.528435996162322</v>
      </c>
    </row>
    <row r="54" spans="5:6" x14ac:dyDescent="0.2">
      <c r="E54" s="4" t="s">
        <v>51</v>
      </c>
      <c r="F54" s="6">
        <v>45.926702362536368</v>
      </c>
    </row>
    <row r="55" spans="5:6" x14ac:dyDescent="0.2">
      <c r="E55" s="4" t="s">
        <v>48</v>
      </c>
      <c r="F55" s="6">
        <v>50.169216376025084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C18" sqref="C18"/>
    </sheetView>
  </sheetViews>
  <sheetFormatPr defaultRowHeight="12.75" x14ac:dyDescent="0.2"/>
  <cols>
    <col min="1" max="2" width="13.140625" customWidth="1"/>
    <col min="3" max="3" width="12" customWidth="1"/>
    <col min="5" max="5" width="20.5703125" customWidth="1"/>
    <col min="6" max="6" width="14.85546875" customWidth="1"/>
  </cols>
  <sheetData>
    <row r="1" spans="1:6" x14ac:dyDescent="0.2">
      <c r="A1" t="s">
        <v>54</v>
      </c>
    </row>
    <row r="4" spans="1:6" x14ac:dyDescent="0.2">
      <c r="B4" s="1" t="s">
        <v>27</v>
      </c>
      <c r="C4" s="1" t="s">
        <v>28</v>
      </c>
      <c r="D4" s="19" t="s">
        <v>28</v>
      </c>
    </row>
    <row r="5" spans="1:6" x14ac:dyDescent="0.2">
      <c r="B5" s="1" t="s">
        <v>23</v>
      </c>
      <c r="C5" s="1" t="s">
        <v>42</v>
      </c>
      <c r="D5" s="19" t="s">
        <v>0</v>
      </c>
      <c r="E5" s="1" t="s">
        <v>44</v>
      </c>
      <c r="F5" s="1" t="s">
        <v>24</v>
      </c>
    </row>
    <row r="6" spans="1:6" x14ac:dyDescent="0.2">
      <c r="A6" s="1" t="s">
        <v>1</v>
      </c>
      <c r="B6" s="3">
        <f>SUM(CntyCIRGIRVOL!C4,CntyCIRGIRVOL!E4,CntyCIRGIRVOL!F4)</f>
        <v>185073.75000000012</v>
      </c>
      <c r="C6" s="18">
        <f>CntyCIRGIRVOL!I4</f>
        <v>159789.90000000005</v>
      </c>
      <c r="D6" s="12">
        <f>SUM(CntyCIRGIRVOL!J4:M4)</f>
        <v>322488.14094158227</v>
      </c>
      <c r="E6" s="2">
        <f>C6/D6*100</f>
        <v>49.54907784622862</v>
      </c>
      <c r="F6" s="3">
        <f>E6*B6</f>
        <v>9170233.646043459</v>
      </c>
    </row>
    <row r="7" spans="1:6" x14ac:dyDescent="0.2">
      <c r="A7" s="1" t="s">
        <v>2</v>
      </c>
      <c r="B7" s="3">
        <f>SUM(CntyCIRGIRVOL!C5,CntyCIRGIRVOL!E5,CntyCIRGIRVOL!F5)</f>
        <v>3880.31</v>
      </c>
      <c r="C7" s="18">
        <f>CntyCIRGIRVOL!I5</f>
        <v>8269.1749999999993</v>
      </c>
      <c r="D7" s="12">
        <f>SUM(CntyCIRGIRVOL!J5:M5)</f>
        <v>7395.892953679373</v>
      </c>
      <c r="E7" s="2">
        <f t="shared" ref="E7:E27" si="0">C7/D7*100</f>
        <v>111.80766206041663</v>
      </c>
      <c r="F7" s="3">
        <f t="shared" ref="F7:F27" si="1">E7*B7</f>
        <v>433848.38916965527</v>
      </c>
    </row>
    <row r="8" spans="1:6" x14ac:dyDescent="0.2">
      <c r="A8" s="1" t="s">
        <v>22</v>
      </c>
      <c r="B8" s="3">
        <f>SUM(CntyCIRGIRVOL!C6,CntyCIRGIRVOL!E6,CntyCIRGIRVOL!F6)</f>
        <v>110601.17000000004</v>
      </c>
      <c r="C8" s="18">
        <f>CntyCIRGIRVOL!I6</f>
        <v>101440.28299999998</v>
      </c>
      <c r="D8" s="12">
        <f>SUM(CntyCIRGIRVOL!J6:M6)</f>
        <v>175903.63255011942</v>
      </c>
      <c r="E8" s="2">
        <f t="shared" si="0"/>
        <v>57.668100157679838</v>
      </c>
      <c r="F8" s="3">
        <f t="shared" si="1"/>
        <v>6378159.3491165768</v>
      </c>
    </row>
    <row r="9" spans="1:6" x14ac:dyDescent="0.2">
      <c r="A9" s="1" t="s">
        <v>3</v>
      </c>
      <c r="B9" s="3">
        <f>SUM(CntyCIRGIRVOL!C7,CntyCIRGIRVOL!E7,CntyCIRGIRVOL!F7)</f>
        <v>63316.059999999983</v>
      </c>
      <c r="C9" s="18">
        <f>CntyCIRGIRVOL!I7</f>
        <v>54136.009999999973</v>
      </c>
      <c r="D9" s="12">
        <f>SUM(CntyCIRGIRVOL!J7:M7)</f>
        <v>106186.53178609739</v>
      </c>
      <c r="E9" s="2">
        <f t="shared" si="0"/>
        <v>50.981992809645384</v>
      </c>
      <c r="F9" s="3">
        <f t="shared" si="1"/>
        <v>3227978.9156550746</v>
      </c>
    </row>
    <row r="10" spans="1:6" x14ac:dyDescent="0.2">
      <c r="A10" s="1" t="s">
        <v>4</v>
      </c>
      <c r="B10" s="3">
        <f>SUM(CntyCIRGIRVOL!C8,CntyCIRGIRVOL!E8,CntyCIRGIRVOL!F8)</f>
        <v>32949.550000000003</v>
      </c>
      <c r="C10" s="18">
        <f>CntyCIRGIRVOL!I8</f>
        <v>20987.652999999988</v>
      </c>
      <c r="D10" s="12">
        <f>SUM(CntyCIRGIRVOL!J8:M8)</f>
        <v>56972.801125548474</v>
      </c>
      <c r="E10" s="2">
        <f t="shared" si="0"/>
        <v>36.838021977803784</v>
      </c>
      <c r="F10" s="3">
        <f t="shared" si="1"/>
        <v>1213796.2470587448</v>
      </c>
    </row>
    <row r="11" spans="1:6" x14ac:dyDescent="0.2">
      <c r="A11" s="1" t="s">
        <v>5</v>
      </c>
      <c r="B11" s="3">
        <f>SUM(CntyCIRGIRVOL!C9,CntyCIRGIRVOL!E9,CntyCIRGIRVOL!F9)</f>
        <v>84694.689999999988</v>
      </c>
      <c r="C11" s="18">
        <f>CntyCIRGIRVOL!I9</f>
        <v>111149.43499999997</v>
      </c>
      <c r="D11" s="12">
        <f>SUM(CntyCIRGIRVOL!J9:M9)</f>
        <v>155949.87390253923</v>
      </c>
      <c r="E11" s="2">
        <f t="shared" si="0"/>
        <v>71.272539193884015</v>
      </c>
      <c r="F11" s="3">
        <f t="shared" si="1"/>
        <v>6036405.6125388555</v>
      </c>
    </row>
    <row r="12" spans="1:6" x14ac:dyDescent="0.2">
      <c r="A12" s="1" t="s">
        <v>6</v>
      </c>
      <c r="B12" s="3">
        <f>SUM(CntyCIRGIRVOL!C10,CntyCIRGIRVOL!E10,CntyCIRGIRVOL!F10)</f>
        <v>157266.61000000028</v>
      </c>
      <c r="C12" s="18">
        <f>CntyCIRGIRVOL!I10</f>
        <v>136728.15999999997</v>
      </c>
      <c r="D12" s="12">
        <f>SUM(CntyCIRGIRVOL!J10:M10)</f>
        <v>292107.02628121659</v>
      </c>
      <c r="E12" s="2">
        <f t="shared" si="0"/>
        <v>46.80755603200361</v>
      </c>
      <c r="F12" s="3">
        <f t="shared" si="1"/>
        <v>7361265.6595382718</v>
      </c>
    </row>
    <row r="13" spans="1:6" x14ac:dyDescent="0.2">
      <c r="A13" s="1" t="s">
        <v>7</v>
      </c>
      <c r="B13" s="3">
        <f>SUM(CntyCIRGIRVOL!C11,CntyCIRGIRVOL!E11,CntyCIRGIRVOL!F11)</f>
        <v>131184.58999999985</v>
      </c>
      <c r="C13" s="18">
        <f>CntyCIRGIRVOL!I11</f>
        <v>115799.82000000018</v>
      </c>
      <c r="D13" s="12">
        <f>SUM(CntyCIRGIRVOL!J11:M11)</f>
        <v>222574.59419143066</v>
      </c>
      <c r="E13" s="2">
        <f t="shared" si="0"/>
        <v>52.027420479268059</v>
      </c>
      <c r="F13" s="3">
        <f t="shared" si="1"/>
        <v>6825195.8243303765</v>
      </c>
    </row>
    <row r="14" spans="1:6" x14ac:dyDescent="0.2">
      <c r="A14" s="1" t="s">
        <v>8</v>
      </c>
      <c r="B14" s="3">
        <f>SUM(CntyCIRGIRVOL!C12,CntyCIRGIRVOL!E12,CntyCIRGIRVOL!F12)</f>
        <v>2346.12</v>
      </c>
      <c r="C14" s="18">
        <f>CntyCIRGIRVOL!I12</f>
        <v>2758.8099999999995</v>
      </c>
      <c r="D14" s="12">
        <f>SUM(CntyCIRGIRVOL!J12:M12)</f>
        <v>3457.038578889013</v>
      </c>
      <c r="E14" s="2">
        <f t="shared" si="0"/>
        <v>79.802696355404777</v>
      </c>
      <c r="F14" s="3">
        <f t="shared" si="1"/>
        <v>187226.70197334225</v>
      </c>
    </row>
    <row r="15" spans="1:6" x14ac:dyDescent="0.2">
      <c r="A15" s="1" t="s">
        <v>9</v>
      </c>
      <c r="B15" s="3">
        <f>SUM(CntyCIRGIRVOL!C13,CntyCIRGIRVOL!E13,CntyCIRGIRVOL!F13)</f>
        <v>102062.69</v>
      </c>
      <c r="C15" s="18">
        <f>CntyCIRGIRVOL!I13</f>
        <v>47800.63999999997</v>
      </c>
      <c r="D15" s="12">
        <f>SUM(CntyCIRGIRVOL!J13:M13)</f>
        <v>137605.07643482176</v>
      </c>
      <c r="E15" s="2">
        <f t="shared" si="0"/>
        <v>34.737555647259349</v>
      </c>
      <c r="F15" s="3">
        <f t="shared" si="1"/>
        <v>3545408.3733839802</v>
      </c>
    </row>
    <row r="16" spans="1:6" x14ac:dyDescent="0.2">
      <c r="A16" s="1" t="s">
        <v>10</v>
      </c>
      <c r="B16" s="3">
        <f>SUM(CntyCIRGIRVOL!C14,CntyCIRGIRVOL!E14,CntyCIRGIRVOL!F14)</f>
        <v>97877.889999999985</v>
      </c>
      <c r="C16" s="18">
        <f>CntyCIRGIRVOL!I14</f>
        <v>42960.895000000011</v>
      </c>
      <c r="D16" s="12">
        <f>SUM(CntyCIRGIRVOL!J14:M14)</f>
        <v>137828.51599977119</v>
      </c>
      <c r="E16" s="2">
        <f t="shared" si="0"/>
        <v>31.169816121412303</v>
      </c>
      <c r="F16" s="3">
        <f t="shared" si="1"/>
        <v>3050835.8336518197</v>
      </c>
    </row>
    <row r="17" spans="1:6" x14ac:dyDescent="0.2">
      <c r="A17" s="1" t="s">
        <v>11</v>
      </c>
      <c r="B17" s="3">
        <f>SUM(CntyCIRGIRVOL!C15,CntyCIRGIRVOL!E15,CntyCIRGIRVOL!F15)</f>
        <v>223221.90000000002</v>
      </c>
      <c r="C17" s="18">
        <f>CntyCIRGIRVOL!I15</f>
        <v>120361.39400000001</v>
      </c>
      <c r="D17" s="12">
        <f>SUM(CntyCIRGIRVOL!J15:M15)</f>
        <v>324036.68469381111</v>
      </c>
      <c r="E17" s="2">
        <f t="shared" si="0"/>
        <v>37.144372747095581</v>
      </c>
      <c r="F17" s="3">
        <f t="shared" si="1"/>
        <v>8291437.4589148955</v>
      </c>
    </row>
    <row r="18" spans="1:6" x14ac:dyDescent="0.2">
      <c r="A18" s="1" t="s">
        <v>12</v>
      </c>
      <c r="B18" s="3">
        <f>SUM(CntyCIRGIRVOL!C16,CntyCIRGIRVOL!E16,CntyCIRGIRVOL!F16)</f>
        <v>257638.05000000028</v>
      </c>
      <c r="C18" s="18">
        <f>CntyCIRGIRVOL!I16</f>
        <v>154432.26699999999</v>
      </c>
      <c r="D18" s="12">
        <f>SUM(CntyCIRGIRVOL!J16:M16)</f>
        <v>385867.1955686991</v>
      </c>
      <c r="E18" s="2">
        <f t="shared" si="0"/>
        <v>40.022129057225122</v>
      </c>
      <c r="F18" s="3">
        <f t="shared" si="1"/>
        <v>10311223.28715183</v>
      </c>
    </row>
    <row r="19" spans="1:6" x14ac:dyDescent="0.2">
      <c r="A19" s="1" t="s">
        <v>13</v>
      </c>
      <c r="B19" s="3">
        <f>SUM(CntyCIRGIRVOL!C17,CntyCIRGIRVOL!E17,CntyCIRGIRVOL!F17)</f>
        <v>60398.270000000004</v>
      </c>
      <c r="C19" s="18">
        <f>CntyCIRGIRVOL!I17</f>
        <v>70967.019</v>
      </c>
      <c r="D19" s="12">
        <f>SUM(CntyCIRGIRVOL!J17:M17)</f>
        <v>85051.751986355288</v>
      </c>
      <c r="E19" s="2">
        <f t="shared" si="0"/>
        <v>83.439808519623583</v>
      </c>
      <c r="F19" s="3">
        <f t="shared" si="1"/>
        <v>5039620.0837165257</v>
      </c>
    </row>
    <row r="20" spans="1:6" x14ac:dyDescent="0.2">
      <c r="A20" s="1" t="s">
        <v>14</v>
      </c>
      <c r="B20" s="3">
        <f>SUM(CntyCIRGIRVOL!C18,CntyCIRGIRVOL!E18,CntyCIRGIRVOL!F18)</f>
        <v>72142.040000000154</v>
      </c>
      <c r="C20" s="18">
        <f>CntyCIRGIRVOL!I18</f>
        <v>52036.541000000019</v>
      </c>
      <c r="D20" s="12">
        <f>SUM(CntyCIRGIRVOL!J18:M18)</f>
        <v>73516.300452555501</v>
      </c>
      <c r="E20" s="2">
        <f t="shared" si="0"/>
        <v>70.782317227160163</v>
      </c>
      <c r="F20" s="3">
        <f t="shared" si="1"/>
        <v>5106380.7606944889</v>
      </c>
    </row>
    <row r="21" spans="1:6" x14ac:dyDescent="0.2">
      <c r="A21" s="1" t="s">
        <v>15</v>
      </c>
      <c r="B21" s="3">
        <f>SUM(CntyCIRGIRVOL!C19,CntyCIRGIRVOL!E19,CntyCIRGIRVOL!F19)</f>
        <v>63905.389999999956</v>
      </c>
      <c r="C21" s="18">
        <f>CntyCIRGIRVOL!I19</f>
        <v>27884.261999999992</v>
      </c>
      <c r="D21" s="12">
        <f>SUM(CntyCIRGIRVOL!J19:M19)</f>
        <v>68320.110246313387</v>
      </c>
      <c r="E21" s="2">
        <f t="shared" si="0"/>
        <v>40.814134958900553</v>
      </c>
      <c r="F21" s="3">
        <f t="shared" si="1"/>
        <v>2608243.2120611719</v>
      </c>
    </row>
    <row r="22" spans="1:6" x14ac:dyDescent="0.2">
      <c r="A22" s="1" t="s">
        <v>16</v>
      </c>
      <c r="B22" s="3">
        <f>SUM(CntyCIRGIRVOL!C20,CntyCIRGIRVOL!E20,CntyCIRGIRVOL!F20)</f>
        <v>98677.409999999945</v>
      </c>
      <c r="C22" s="18">
        <f>CntyCIRGIRVOL!I20</f>
        <v>61166.115999999907</v>
      </c>
      <c r="D22" s="12">
        <f>SUM(CntyCIRGIRVOL!J20:M20)</f>
        <v>106950.57585849168</v>
      </c>
      <c r="E22" s="2">
        <f t="shared" si="0"/>
        <v>57.191011370457645</v>
      </c>
      <c r="F22" s="3">
        <f t="shared" si="1"/>
        <v>5643460.8773173075</v>
      </c>
    </row>
    <row r="23" spans="1:6" x14ac:dyDescent="0.2">
      <c r="A23" s="1" t="s">
        <v>17</v>
      </c>
      <c r="B23" s="3">
        <f>SUM(CntyCIRGIRVOL!C21,CntyCIRGIRVOL!E21,CntyCIRGIRVOL!F21)</f>
        <v>53907.260000000009</v>
      </c>
      <c r="C23" s="18">
        <f>CntyCIRGIRVOL!I21</f>
        <v>36081.078999999976</v>
      </c>
      <c r="D23" s="12">
        <f>SUM(CntyCIRGIRVOL!J21:M21)</f>
        <v>57060.740021109486</v>
      </c>
      <c r="E23" s="2">
        <f t="shared" si="0"/>
        <v>63.232756859886265</v>
      </c>
      <c r="F23" s="3">
        <f t="shared" si="1"/>
        <v>3408704.6645626728</v>
      </c>
    </row>
    <row r="24" spans="1:6" x14ac:dyDescent="0.2">
      <c r="A24" s="1" t="s">
        <v>18</v>
      </c>
      <c r="B24" s="3">
        <f>SUM(CntyCIRGIRVOL!C22,CntyCIRGIRVOL!E22,CntyCIRGIRVOL!F22)</f>
        <v>40639.29</v>
      </c>
      <c r="C24" s="18">
        <f>CntyCIRGIRVOL!I22</f>
        <v>23910.140000000007</v>
      </c>
      <c r="D24" s="12">
        <f>SUM(CntyCIRGIRVOL!J22:M22)</f>
        <v>31037.030891404655</v>
      </c>
      <c r="E24" s="2">
        <f t="shared" si="0"/>
        <v>77.037459168240346</v>
      </c>
      <c r="F24" s="3">
        <f t="shared" si="1"/>
        <v>3130747.6440012781</v>
      </c>
    </row>
    <row r="25" spans="1:6" x14ac:dyDescent="0.2">
      <c r="A25" s="1" t="s">
        <v>19</v>
      </c>
      <c r="B25" s="3">
        <f>SUM(CntyCIRGIRVOL!C23,CntyCIRGIRVOL!E23,CntyCIRGIRVOL!F23)</f>
        <v>2261</v>
      </c>
      <c r="C25" s="18">
        <f>CntyCIRGIRVOL!I23</f>
        <v>2273.5</v>
      </c>
      <c r="D25" s="12">
        <f>SUM(CntyCIRGIRVOL!J23:M23)</f>
        <v>1736.919298924221</v>
      </c>
      <c r="E25" s="2">
        <f t="shared" si="0"/>
        <v>130.89266734546135</v>
      </c>
      <c r="F25" s="3">
        <f t="shared" si="1"/>
        <v>295948.32086808811</v>
      </c>
    </row>
    <row r="26" spans="1:6" x14ac:dyDescent="0.2">
      <c r="A26" s="1" t="s">
        <v>20</v>
      </c>
      <c r="B26" s="3">
        <f>SUM(CntyCIRGIRVOL!C24,CntyCIRGIRVOL!E24,CntyCIRGIRVOL!F24)</f>
        <v>25145.390000000003</v>
      </c>
      <c r="C26" s="18">
        <f>CntyCIRGIRVOL!I24</f>
        <v>12680.699000000004</v>
      </c>
      <c r="D26" s="12">
        <f>SUM(CntyCIRGIRVOL!J24:M24)</f>
        <v>18149.471684901346</v>
      </c>
      <c r="E26" s="2">
        <f t="shared" si="0"/>
        <v>69.868143933628403</v>
      </c>
      <c r="F26" s="3">
        <f t="shared" si="1"/>
        <v>1756861.7277872206</v>
      </c>
    </row>
    <row r="27" spans="1:6" x14ac:dyDescent="0.2">
      <c r="A27" s="1" t="s">
        <v>21</v>
      </c>
      <c r="B27" s="3">
        <f>SUM(CntyCIRGIRVOL!C25,CntyCIRGIRVOL!E25,CntyCIRGIRVOL!F25)</f>
        <v>56804.779999999992</v>
      </c>
      <c r="C27" s="18">
        <f>CntyCIRGIRVOL!I25</f>
        <v>25831.362999999998</v>
      </c>
      <c r="D27" s="12">
        <f>SUM(CntyCIRGIRVOL!J25:M25)</f>
        <v>40675.579534546283</v>
      </c>
      <c r="E27" s="2">
        <f t="shared" si="0"/>
        <v>63.505826580936841</v>
      </c>
      <c r="F27" s="3">
        <f t="shared" si="1"/>
        <v>3607434.5076482687</v>
      </c>
    </row>
    <row r="28" spans="1:6" x14ac:dyDescent="0.2">
      <c r="C28" s="3"/>
      <c r="D28" s="3"/>
      <c r="E28" s="4" t="s">
        <v>25</v>
      </c>
      <c r="F28" s="5"/>
    </row>
    <row r="29" spans="1:6" ht="15" x14ac:dyDescent="0.3">
      <c r="C29" s="3"/>
      <c r="D29" s="3"/>
      <c r="E29" s="4" t="s">
        <v>44</v>
      </c>
      <c r="F29" s="34">
        <f>SUM(F6:F27)/SUM(B6:B27)</f>
        <v>50.171706952942436</v>
      </c>
    </row>
    <row r="33" spans="5:6" x14ac:dyDescent="0.2">
      <c r="E33" s="4" t="s">
        <v>49</v>
      </c>
      <c r="F33" s="6">
        <f>(F15+F17+F13+F27+F23)/(B15+B17+B13+B27+B23)</f>
        <v>45.273326977998664</v>
      </c>
    </row>
    <row r="34" spans="5:6" x14ac:dyDescent="0.2">
      <c r="E34" s="4" t="s">
        <v>50</v>
      </c>
      <c r="F34" s="6">
        <f>(F18+F19+F14+F26)/(B18+B19+B14+B26)</f>
        <v>50.053657908333754</v>
      </c>
    </row>
    <row r="35" spans="5:6" x14ac:dyDescent="0.2">
      <c r="E35" s="4" t="s">
        <v>51</v>
      </c>
      <c r="F35" s="6">
        <f>(F16+F25+F20)/(B16+B25+B20)</f>
        <v>49.066167191077909</v>
      </c>
    </row>
    <row r="36" spans="5:6" x14ac:dyDescent="0.2">
      <c r="E36" s="4" t="s">
        <v>48</v>
      </c>
      <c r="F36" s="6">
        <f>(F24+F8+F12)/(B24+B8+B12)</f>
        <v>54.683261076176017</v>
      </c>
    </row>
    <row r="37" spans="5:6" x14ac:dyDescent="0.2">
      <c r="E37" s="19" t="s">
        <v>114</v>
      </c>
    </row>
    <row r="38" spans="5:6" x14ac:dyDescent="0.2">
      <c r="E38" s="4" t="s">
        <v>25</v>
      </c>
      <c r="F38" s="5"/>
    </row>
    <row r="39" spans="5:6" ht="15" x14ac:dyDescent="0.3">
      <c r="E39" s="4" t="s">
        <v>44</v>
      </c>
      <c r="F39" s="34">
        <v>53.11666997566897</v>
      </c>
    </row>
    <row r="40" spans="5:6" x14ac:dyDescent="0.2">
      <c r="E40" s="4" t="s">
        <v>49</v>
      </c>
      <c r="F40" s="6">
        <v>52.079321468241503</v>
      </c>
    </row>
    <row r="41" spans="5:6" x14ac:dyDescent="0.2">
      <c r="E41" s="4" t="s">
        <v>50</v>
      </c>
      <c r="F41" s="6">
        <v>57.24588031656625</v>
      </c>
    </row>
    <row r="42" spans="5:6" x14ac:dyDescent="0.2">
      <c r="E42" s="4" t="s">
        <v>51</v>
      </c>
      <c r="F42" s="6">
        <v>48.817318212323862</v>
      </c>
    </row>
    <row r="43" spans="5:6" x14ac:dyDescent="0.2">
      <c r="E43" s="4" t="s">
        <v>48</v>
      </c>
      <c r="F43" s="6">
        <v>52.759334888610056</v>
      </c>
    </row>
    <row r="44" spans="5:6" x14ac:dyDescent="0.2">
      <c r="E44" s="19" t="s">
        <v>84</v>
      </c>
    </row>
    <row r="45" spans="5:6" x14ac:dyDescent="0.2">
      <c r="E45" s="4" t="s">
        <v>25</v>
      </c>
      <c r="F45" s="5"/>
    </row>
    <row r="46" spans="5:6" ht="15" x14ac:dyDescent="0.3">
      <c r="E46" s="4" t="s">
        <v>44</v>
      </c>
      <c r="F46" s="34">
        <v>56.599911336037017</v>
      </c>
    </row>
    <row r="47" spans="5:6" x14ac:dyDescent="0.2">
      <c r="E47" s="4" t="s">
        <v>49</v>
      </c>
      <c r="F47" s="6">
        <v>52.456396950495403</v>
      </c>
    </row>
    <row r="48" spans="5:6" x14ac:dyDescent="0.2">
      <c r="E48" s="4" t="s">
        <v>50</v>
      </c>
      <c r="F48" s="6">
        <v>60.388754756140166</v>
      </c>
    </row>
    <row r="49" spans="5:6" x14ac:dyDescent="0.2">
      <c r="E49" s="4" t="s">
        <v>51</v>
      </c>
      <c r="F49" s="6">
        <v>57.61578794357883</v>
      </c>
    </row>
    <row r="50" spans="5:6" x14ac:dyDescent="0.2">
      <c r="E50" s="4" t="s">
        <v>48</v>
      </c>
      <c r="F50" s="6">
        <v>56.266287236907289</v>
      </c>
    </row>
    <row r="51" spans="5:6" x14ac:dyDescent="0.2">
      <c r="E51" s="19" t="s">
        <v>85</v>
      </c>
    </row>
    <row r="52" spans="5:6" x14ac:dyDescent="0.2">
      <c r="E52" s="4" t="s">
        <v>25</v>
      </c>
      <c r="F52" s="5"/>
    </row>
    <row r="53" spans="5:6" ht="15" x14ac:dyDescent="0.3">
      <c r="E53" s="4" t="s">
        <v>44</v>
      </c>
      <c r="F53" s="34">
        <v>46.707869964130118</v>
      </c>
    </row>
    <row r="54" spans="5:6" x14ac:dyDescent="0.2">
      <c r="E54" s="4" t="s">
        <v>49</v>
      </c>
      <c r="F54" s="6">
        <v>38.264739221266659</v>
      </c>
    </row>
    <row r="55" spans="5:6" x14ac:dyDescent="0.2">
      <c r="E55" s="4" t="s">
        <v>50</v>
      </c>
      <c r="F55" s="6">
        <v>47.375540849120455</v>
      </c>
    </row>
    <row r="56" spans="5:6" x14ac:dyDescent="0.2">
      <c r="E56" s="4" t="s">
        <v>51</v>
      </c>
      <c r="F56" s="6">
        <v>44.419474138868701</v>
      </c>
    </row>
    <row r="57" spans="5:6" x14ac:dyDescent="0.2">
      <c r="E57" s="4" t="s">
        <v>48</v>
      </c>
      <c r="F57" s="6">
        <v>49.882585756238456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workbookViewId="0">
      <selection activeCell="A2" sqref="A2"/>
    </sheetView>
  </sheetViews>
  <sheetFormatPr defaultRowHeight="12.75" x14ac:dyDescent="0.2"/>
  <cols>
    <col min="1" max="2" width="13.140625" customWidth="1"/>
    <col min="3" max="3" width="12" customWidth="1"/>
    <col min="5" max="5" width="20.5703125" customWidth="1"/>
    <col min="6" max="6" width="14.85546875" customWidth="1"/>
  </cols>
  <sheetData>
    <row r="1" spans="1:8" x14ac:dyDescent="0.2">
      <c r="A1" s="17" t="s">
        <v>120</v>
      </c>
    </row>
    <row r="3" spans="1:8" x14ac:dyDescent="0.2">
      <c r="B3" s="1" t="s">
        <v>29</v>
      </c>
      <c r="C3" s="1" t="s">
        <v>29</v>
      </c>
      <c r="D3" s="19" t="s">
        <v>29</v>
      </c>
    </row>
    <row r="4" spans="1:8" x14ac:dyDescent="0.2">
      <c r="B4" s="1" t="s">
        <v>23</v>
      </c>
      <c r="C4" s="1" t="s">
        <v>43</v>
      </c>
      <c r="D4" s="19" t="s">
        <v>0</v>
      </c>
      <c r="E4" s="1" t="s">
        <v>44</v>
      </c>
      <c r="F4" s="1" t="s">
        <v>24</v>
      </c>
    </row>
    <row r="5" spans="1:8" x14ac:dyDescent="0.2">
      <c r="A5" s="1" t="s">
        <v>1</v>
      </c>
      <c r="B5" s="3">
        <f>CntyCIRGIRVOL!C4</f>
        <v>185073.75000000012</v>
      </c>
      <c r="C5" s="13">
        <f>CntyCIRGIRVOL!D4</f>
        <v>159789.90000000005</v>
      </c>
      <c r="D5" s="12">
        <f>CntyCIRGIRVOL!J4</f>
        <v>322488.14094158227</v>
      </c>
      <c r="E5" s="2">
        <f>C5/D5*100</f>
        <v>49.54907784622862</v>
      </c>
      <c r="F5" s="3">
        <f>E5*B5</f>
        <v>9170233.646043459</v>
      </c>
      <c r="H5" s="3"/>
    </row>
    <row r="6" spans="1:8" x14ac:dyDescent="0.2">
      <c r="A6" s="1" t="s">
        <v>2</v>
      </c>
      <c r="B6" s="3">
        <f>CntyCIRGIRVOL!C5</f>
        <v>2639.71</v>
      </c>
      <c r="C6" s="13">
        <f>CntyCIRGIRVOL!D5</f>
        <v>6363.8799999999992</v>
      </c>
      <c r="D6" s="12">
        <f>CntyCIRGIRVOL!J5</f>
        <v>5039.3876330600251</v>
      </c>
      <c r="E6" s="2">
        <f t="shared" ref="E6:E26" si="0">C6/D6*100</f>
        <v>126.28280385201711</v>
      </c>
      <c r="F6" s="3">
        <f t="shared" ref="F6:F26" si="1">E6*B6</f>
        <v>333349.9801562081</v>
      </c>
      <c r="H6" s="3"/>
    </row>
    <row r="7" spans="1:8" x14ac:dyDescent="0.2">
      <c r="A7" s="1" t="s">
        <v>22</v>
      </c>
      <c r="B7" s="3">
        <f>CntyCIRGIRVOL!C6</f>
        <v>107403.67000000004</v>
      </c>
      <c r="C7" s="13">
        <f>CntyCIRGIRVOL!D6</f>
        <v>96336.709999999977</v>
      </c>
      <c r="D7" s="12">
        <f>CntyCIRGIRVOL!J6</f>
        <v>164446.97001271576</v>
      </c>
      <c r="E7" s="2">
        <f t="shared" si="0"/>
        <v>58.582234742635151</v>
      </c>
      <c r="F7" s="3">
        <f t="shared" si="1"/>
        <v>6291947.0081605231</v>
      </c>
      <c r="H7" s="3"/>
    </row>
    <row r="8" spans="1:8" x14ac:dyDescent="0.2">
      <c r="A8" s="1" t="s">
        <v>3</v>
      </c>
      <c r="B8" s="3">
        <f>CntyCIRGIRVOL!C7</f>
        <v>63261.75999999998</v>
      </c>
      <c r="C8" s="13">
        <f>CntyCIRGIRVOL!D7</f>
        <v>54117.289999999972</v>
      </c>
      <c r="D8" s="12">
        <f>CntyCIRGIRVOL!J7</f>
        <v>106147.36591872551</v>
      </c>
      <c r="E8" s="2">
        <f t="shared" si="0"/>
        <v>50.983168099937856</v>
      </c>
      <c r="F8" s="3">
        <f t="shared" si="1"/>
        <v>3225284.9443779238</v>
      </c>
      <c r="H8" s="3"/>
    </row>
    <row r="9" spans="1:8" x14ac:dyDescent="0.2">
      <c r="A9" s="1" t="s">
        <v>4</v>
      </c>
      <c r="B9" s="3">
        <f>CntyCIRGIRVOL!C8</f>
        <v>27674.250000000007</v>
      </c>
      <c r="C9" s="13">
        <f>CntyCIRGIRVOL!D8</f>
        <v>20553.959999999988</v>
      </c>
      <c r="D9" s="12">
        <f>CntyCIRGIRVOL!J8</f>
        <v>55631.27882684912</v>
      </c>
      <c r="E9" s="2">
        <f t="shared" si="0"/>
        <v>36.946768856372408</v>
      </c>
      <c r="F9" s="3">
        <f t="shared" si="1"/>
        <v>1022474.1180234643</v>
      </c>
      <c r="H9" s="3"/>
    </row>
    <row r="10" spans="1:8" x14ac:dyDescent="0.2">
      <c r="A10" s="1" t="s">
        <v>5</v>
      </c>
      <c r="B10" s="3">
        <f>CntyCIRGIRVOL!C9</f>
        <v>75890.289999999979</v>
      </c>
      <c r="C10" s="13">
        <f>CntyCIRGIRVOL!D9</f>
        <v>97628.309999999969</v>
      </c>
      <c r="D10" s="12">
        <f>CntyCIRGIRVOL!J9</f>
        <v>128214.99421696343</v>
      </c>
      <c r="E10" s="2">
        <f t="shared" si="0"/>
        <v>76.1442221295856</v>
      </c>
      <c r="F10" s="3">
        <f t="shared" si="1"/>
        <v>5778607.0992386676</v>
      </c>
      <c r="H10" s="3"/>
    </row>
    <row r="11" spans="1:8" x14ac:dyDescent="0.2">
      <c r="A11" s="1" t="s">
        <v>6</v>
      </c>
      <c r="B11" s="3">
        <f>CntyCIRGIRVOL!C10</f>
        <v>153599.41000000027</v>
      </c>
      <c r="C11" s="13">
        <f>CntyCIRGIRVOL!D10</f>
        <v>132859.44999999998</v>
      </c>
      <c r="D11" s="12">
        <f>CntyCIRGIRVOL!J10</f>
        <v>279399.81494574284</v>
      </c>
      <c r="E11" s="2">
        <f t="shared" si="0"/>
        <v>47.551731566393556</v>
      </c>
      <c r="F11" s="3">
        <f t="shared" si="1"/>
        <v>7303917.9130764389</v>
      </c>
      <c r="H11" s="3"/>
    </row>
    <row r="12" spans="1:8" x14ac:dyDescent="0.2">
      <c r="A12" s="1" t="s">
        <v>7</v>
      </c>
      <c r="B12" s="3">
        <f>CntyCIRGIRVOL!C11</f>
        <v>131184.58999999985</v>
      </c>
      <c r="C12" s="13">
        <f>CntyCIRGIRVOL!D11</f>
        <v>115799.82000000018</v>
      </c>
      <c r="D12" s="12">
        <f>CntyCIRGIRVOL!J11</f>
        <v>222574.59419143066</v>
      </c>
      <c r="E12" s="2">
        <f t="shared" si="0"/>
        <v>52.027420479268059</v>
      </c>
      <c r="F12" s="3">
        <f t="shared" si="1"/>
        <v>6825195.8243303765</v>
      </c>
      <c r="H12" s="3"/>
    </row>
    <row r="13" spans="1:8" x14ac:dyDescent="0.2">
      <c r="A13" s="1" t="s">
        <v>8</v>
      </c>
      <c r="B13" s="3">
        <f>CntyCIRGIRVOL!C12</f>
        <v>2346.12</v>
      </c>
      <c r="C13" s="13">
        <f>CntyCIRGIRVOL!D12</f>
        <v>2758.8099999999995</v>
      </c>
      <c r="D13" s="12">
        <f>CntyCIRGIRVOL!J12</f>
        <v>3457.038578889013</v>
      </c>
      <c r="E13" s="2">
        <f t="shared" si="0"/>
        <v>79.802696355404777</v>
      </c>
      <c r="F13" s="3">
        <f t="shared" si="1"/>
        <v>187226.70197334225</v>
      </c>
      <c r="H13" s="3"/>
    </row>
    <row r="14" spans="1:8" x14ac:dyDescent="0.2">
      <c r="A14" s="1" t="s">
        <v>9</v>
      </c>
      <c r="B14" s="3">
        <f>CntyCIRGIRVOL!C13</f>
        <v>101907.09</v>
      </c>
      <c r="C14" s="13">
        <f>CntyCIRGIRVOL!D13</f>
        <v>47585.469999999972</v>
      </c>
      <c r="D14" s="12">
        <f>CntyCIRGIRVOL!J13</f>
        <v>136944.56418181676</v>
      </c>
      <c r="E14" s="2">
        <f t="shared" si="0"/>
        <v>34.747980165771544</v>
      </c>
      <c r="F14" s="3">
        <f t="shared" si="1"/>
        <v>3541065.5420714957</v>
      </c>
      <c r="H14" s="3"/>
    </row>
    <row r="15" spans="1:8" x14ac:dyDescent="0.2">
      <c r="A15" s="1" t="s">
        <v>10</v>
      </c>
      <c r="B15" s="3">
        <f>CntyCIRGIRVOL!C14</f>
        <v>92686.189999999988</v>
      </c>
      <c r="C15" s="13">
        <f>CntyCIRGIRVOL!D14</f>
        <v>41758.87000000001</v>
      </c>
      <c r="D15" s="12">
        <f>CntyCIRGIRVOL!J14</f>
        <v>133458.236746432</v>
      </c>
      <c r="E15" s="2">
        <f t="shared" si="0"/>
        <v>31.289840940534102</v>
      </c>
      <c r="F15" s="3">
        <f t="shared" si="1"/>
        <v>2900136.142484122</v>
      </c>
      <c r="H15" s="3"/>
    </row>
    <row r="16" spans="1:8" x14ac:dyDescent="0.2">
      <c r="A16" s="1" t="s">
        <v>11</v>
      </c>
      <c r="B16" s="3">
        <f>CntyCIRGIRVOL!C15</f>
        <v>197579.90000000002</v>
      </c>
      <c r="C16" s="13">
        <f>CntyCIRGIRVOL!D15</f>
        <v>112210.08000000002</v>
      </c>
      <c r="D16" s="12">
        <f>CntyCIRGIRVOL!J15</f>
        <v>296832.28653886705</v>
      </c>
      <c r="E16" s="2">
        <f t="shared" si="0"/>
        <v>37.802518488940485</v>
      </c>
      <c r="F16" s="3">
        <f t="shared" si="1"/>
        <v>7469017.8227930134</v>
      </c>
      <c r="H16" s="3"/>
    </row>
    <row r="17" spans="1:8" x14ac:dyDescent="0.2">
      <c r="A17" s="1" t="s">
        <v>12</v>
      </c>
      <c r="B17" s="3">
        <f>CntyCIRGIRVOL!C16</f>
        <v>186446.45000000027</v>
      </c>
      <c r="C17" s="13">
        <f>CntyCIRGIRVOL!D16</f>
        <v>127396.65000000001</v>
      </c>
      <c r="D17" s="12">
        <f>CntyCIRGIRVOL!J16</f>
        <v>304374.48624605674</v>
      </c>
      <c r="E17" s="2">
        <f t="shared" si="0"/>
        <v>41.855232865021541</v>
      </c>
      <c r="F17" s="3">
        <f t="shared" si="1"/>
        <v>7803759.581606607</v>
      </c>
      <c r="H17" s="3"/>
    </row>
    <row r="18" spans="1:8" x14ac:dyDescent="0.2">
      <c r="A18" s="1" t="s">
        <v>13</v>
      </c>
      <c r="B18" s="3">
        <f>CntyCIRGIRVOL!C17</f>
        <v>42215.57</v>
      </c>
      <c r="C18" s="13">
        <f>CntyCIRGIRVOL!D17</f>
        <v>40680.31</v>
      </c>
      <c r="D18" s="12">
        <f>CntyCIRGIRVOL!J17</f>
        <v>39324.190849140752</v>
      </c>
      <c r="E18" s="2">
        <f t="shared" si="0"/>
        <v>103.44856212315143</v>
      </c>
      <c r="F18" s="3">
        <f t="shared" si="1"/>
        <v>4367140.0157092484</v>
      </c>
      <c r="H18" s="3"/>
    </row>
    <row r="19" spans="1:8" x14ac:dyDescent="0.2">
      <c r="A19" s="1" t="s">
        <v>14</v>
      </c>
      <c r="B19" s="3">
        <f>CntyCIRGIRVOL!C18</f>
        <v>72037.640000000159</v>
      </c>
      <c r="C19" s="13">
        <f>CntyCIRGIRVOL!D18</f>
        <v>51984.810000000019</v>
      </c>
      <c r="D19" s="12">
        <f>CntyCIRGIRVOL!J18</f>
        <v>73438.348672099499</v>
      </c>
      <c r="E19" s="2">
        <f t="shared" si="0"/>
        <v>70.787008340984045</v>
      </c>
      <c r="F19" s="3">
        <f t="shared" si="1"/>
        <v>5099329.0235448172</v>
      </c>
      <c r="H19" s="3"/>
    </row>
    <row r="20" spans="1:8" x14ac:dyDescent="0.2">
      <c r="A20" s="1" t="s">
        <v>15</v>
      </c>
      <c r="B20" s="3">
        <f>CntyCIRGIRVOL!C19</f>
        <v>49948.689999999959</v>
      </c>
      <c r="C20" s="13">
        <f>CntyCIRGIRVOL!D19</f>
        <v>24717.799999999992</v>
      </c>
      <c r="D20" s="12">
        <f>CntyCIRGIRVOL!J19</f>
        <v>59614.715843757062</v>
      </c>
      <c r="E20" s="2">
        <f t="shared" si="0"/>
        <v>41.462581260610797</v>
      </c>
      <c r="F20" s="3">
        <f t="shared" si="1"/>
        <v>2071001.6179860563</v>
      </c>
      <c r="H20" s="3"/>
    </row>
    <row r="21" spans="1:8" x14ac:dyDescent="0.2">
      <c r="A21" s="1" t="s">
        <v>16</v>
      </c>
      <c r="B21" s="3">
        <f>CntyCIRGIRVOL!C20</f>
        <v>80164.409999999945</v>
      </c>
      <c r="C21" s="13">
        <f>CntyCIRGIRVOL!D20</f>
        <v>51730.469999999907</v>
      </c>
      <c r="D21" s="12">
        <f>CntyCIRGIRVOL!J20</f>
        <v>86816.741443176012</v>
      </c>
      <c r="E21" s="2">
        <f t="shared" si="0"/>
        <v>59.585823125898997</v>
      </c>
      <c r="F21" s="3">
        <f t="shared" si="1"/>
        <v>4776662.3552520452</v>
      </c>
      <c r="H21" s="3"/>
    </row>
    <row r="22" spans="1:8" x14ac:dyDescent="0.2">
      <c r="A22" s="1" t="s">
        <v>17</v>
      </c>
      <c r="B22" s="3">
        <f>CntyCIRGIRVOL!C21</f>
        <v>42402.160000000011</v>
      </c>
      <c r="C22" s="13">
        <f>CntyCIRGIRVOL!D21</f>
        <v>35093.349999999977</v>
      </c>
      <c r="D22" s="12">
        <f>CntyCIRGIRVOL!J21</f>
        <v>55283.465077923793</v>
      </c>
      <c r="E22" s="2">
        <f t="shared" si="0"/>
        <v>63.478926204308628</v>
      </c>
      <c r="F22" s="3">
        <f t="shared" si="1"/>
        <v>2691643.5855432879</v>
      </c>
      <c r="H22" s="3"/>
    </row>
    <row r="23" spans="1:8" x14ac:dyDescent="0.2">
      <c r="A23" s="1" t="s">
        <v>18</v>
      </c>
      <c r="B23" s="3">
        <f>CntyCIRGIRVOL!C22</f>
        <v>40639.29</v>
      </c>
      <c r="C23" s="13">
        <f>CntyCIRGIRVOL!D22</f>
        <v>23910.140000000007</v>
      </c>
      <c r="D23" s="12">
        <f>CntyCIRGIRVOL!J22</f>
        <v>31037.030891404655</v>
      </c>
      <c r="E23" s="2">
        <f t="shared" si="0"/>
        <v>77.037459168240346</v>
      </c>
      <c r="F23" s="3">
        <f t="shared" si="1"/>
        <v>3130747.6440012781</v>
      </c>
      <c r="H23" s="3"/>
    </row>
    <row r="24" spans="1:8" x14ac:dyDescent="0.2">
      <c r="A24" s="1" t="s">
        <v>19</v>
      </c>
      <c r="B24" s="3">
        <f>CntyCIRGIRVOL!C23</f>
        <v>2261</v>
      </c>
      <c r="C24" s="13">
        <f>CntyCIRGIRVOL!D23</f>
        <v>2273.5</v>
      </c>
      <c r="D24" s="12">
        <f>CntyCIRGIRVOL!J23</f>
        <v>1736.919298924221</v>
      </c>
      <c r="E24" s="2">
        <f t="shared" si="0"/>
        <v>130.89266734546135</v>
      </c>
      <c r="F24" s="3">
        <f t="shared" si="1"/>
        <v>295948.32086808811</v>
      </c>
      <c r="H24" s="3"/>
    </row>
    <row r="25" spans="1:8" x14ac:dyDescent="0.2">
      <c r="A25" s="1" t="s">
        <v>20</v>
      </c>
      <c r="B25" s="3">
        <f>CntyCIRGIRVOL!C24</f>
        <v>23914.890000000003</v>
      </c>
      <c r="C25" s="13">
        <f>CntyCIRGIRVOL!D24</f>
        <v>12097.410000000003</v>
      </c>
      <c r="D25" s="12">
        <f>CntyCIRGIRVOL!J24</f>
        <v>17261.695362421186</v>
      </c>
      <c r="E25" s="2">
        <f t="shared" si="0"/>
        <v>70.082397736760768</v>
      </c>
      <c r="F25" s="3">
        <f t="shared" si="1"/>
        <v>1676012.8328108829</v>
      </c>
      <c r="H25" s="3"/>
    </row>
    <row r="26" spans="1:8" x14ac:dyDescent="0.2">
      <c r="A26" s="1" t="s">
        <v>21</v>
      </c>
      <c r="B26" s="3">
        <f>CntyCIRGIRVOL!C25</f>
        <v>56414.679999999993</v>
      </c>
      <c r="C26" s="13">
        <f>CntyCIRGIRVOL!D25</f>
        <v>25682.28</v>
      </c>
      <c r="D26" s="12">
        <f>CntyCIRGIRVOL!J25</f>
        <v>40425.270683285366</v>
      </c>
      <c r="E26" s="2">
        <f t="shared" si="0"/>
        <v>63.530261061724566</v>
      </c>
      <c r="F26" s="3">
        <f t="shared" si="1"/>
        <v>3584039.3481136514</v>
      </c>
      <c r="H26" s="3"/>
    </row>
    <row r="27" spans="1:8" x14ac:dyDescent="0.2">
      <c r="C27" s="3"/>
      <c r="D27" s="3"/>
      <c r="E27" s="4" t="s">
        <v>116</v>
      </c>
      <c r="F27" s="5"/>
      <c r="H27" s="3"/>
    </row>
    <row r="28" spans="1:8" ht="15" x14ac:dyDescent="0.3">
      <c r="C28" s="3"/>
      <c r="D28" s="3"/>
      <c r="E28" s="4" t="s">
        <v>44</v>
      </c>
      <c r="F28" s="34">
        <f>SUM(F5:F26)/SUM(B5:B26)</f>
        <v>51.530861808817257</v>
      </c>
    </row>
    <row r="30" spans="1:8" x14ac:dyDescent="0.2">
      <c r="E30" s="4" t="s">
        <v>49</v>
      </c>
      <c r="F30" s="6">
        <f>(F14+F16+F12+F26+F22)/(B14+B16+B12+B26+B22)</f>
        <v>45.536335096529278</v>
      </c>
    </row>
    <row r="31" spans="1:8" x14ac:dyDescent="0.2">
      <c r="E31" s="4" t="s">
        <v>50</v>
      </c>
      <c r="F31" s="6">
        <f>(F17+F18+F13+F25)/(B17+B18+B13+B25)</f>
        <v>55.052456940042113</v>
      </c>
    </row>
    <row r="32" spans="1:8" x14ac:dyDescent="0.2">
      <c r="E32" s="4" t="s">
        <v>51</v>
      </c>
      <c r="F32" s="6">
        <f>(F15+F24+F19)/(B15+B24+B19)</f>
        <v>49.677647286265589</v>
      </c>
    </row>
    <row r="33" spans="5:6" x14ac:dyDescent="0.2">
      <c r="E33" s="4" t="s">
        <v>48</v>
      </c>
      <c r="F33" s="6">
        <f>(F23+F7+F11)/(B23+B7+B11)</f>
        <v>55.451800638080854</v>
      </c>
    </row>
    <row r="34" spans="5:6" x14ac:dyDescent="0.2">
      <c r="E34" s="19" t="s">
        <v>114</v>
      </c>
    </row>
    <row r="35" spans="5:6" x14ac:dyDescent="0.2">
      <c r="E35" s="4" t="s">
        <v>25</v>
      </c>
      <c r="F35" s="5"/>
    </row>
    <row r="36" spans="5:6" ht="15" x14ac:dyDescent="0.3">
      <c r="E36" s="4" t="s">
        <v>44</v>
      </c>
      <c r="F36" s="34">
        <v>54.204823732256244</v>
      </c>
    </row>
    <row r="37" spans="5:6" x14ac:dyDescent="0.2">
      <c r="E37" s="4" t="s">
        <v>49</v>
      </c>
      <c r="F37" s="6">
        <v>52.748475197746217</v>
      </c>
    </row>
    <row r="38" spans="5:6" x14ac:dyDescent="0.2">
      <c r="E38" s="4" t="s">
        <v>50</v>
      </c>
      <c r="F38" s="6">
        <v>62.315058606037738</v>
      </c>
    </row>
    <row r="39" spans="5:6" x14ac:dyDescent="0.2">
      <c r="E39" s="4" t="s">
        <v>51</v>
      </c>
      <c r="F39" s="6">
        <v>48.986457121783531</v>
      </c>
    </row>
    <row r="40" spans="5:6" x14ac:dyDescent="0.2">
      <c r="E40" s="4" t="s">
        <v>48</v>
      </c>
      <c r="F40" s="6">
        <v>53.725170694042205</v>
      </c>
    </row>
    <row r="41" spans="5:6" x14ac:dyDescent="0.2">
      <c r="E41" s="19" t="s">
        <v>84</v>
      </c>
    </row>
    <row r="42" spans="5:6" x14ac:dyDescent="0.2">
      <c r="E42" s="4" t="s">
        <v>25</v>
      </c>
      <c r="F42" s="5"/>
    </row>
    <row r="43" spans="5:6" ht="15" x14ac:dyDescent="0.3">
      <c r="E43" s="4" t="s">
        <v>44</v>
      </c>
      <c r="F43" s="34">
        <v>58.189529779434572</v>
      </c>
    </row>
    <row r="44" spans="5:6" x14ac:dyDescent="0.2">
      <c r="E44" s="4" t="s">
        <v>49</v>
      </c>
      <c r="F44" s="6">
        <v>53.405001214488919</v>
      </c>
    </row>
    <row r="45" spans="5:6" x14ac:dyDescent="0.2">
      <c r="E45" s="4" t="s">
        <v>50</v>
      </c>
      <c r="F45" s="6">
        <v>66.091241035540506</v>
      </c>
    </row>
    <row r="46" spans="5:6" x14ac:dyDescent="0.2">
      <c r="E46" s="4" t="s">
        <v>51</v>
      </c>
      <c r="F46" s="6">
        <v>58.027079065129669</v>
      </c>
    </row>
    <row r="47" spans="5:6" x14ac:dyDescent="0.2">
      <c r="E47" s="4" t="s">
        <v>48</v>
      </c>
      <c r="F47" s="6">
        <v>57.10331827930932</v>
      </c>
    </row>
    <row r="48" spans="5:6" x14ac:dyDescent="0.2">
      <c r="E48" s="19" t="s">
        <v>85</v>
      </c>
    </row>
    <row r="49" spans="5:6" x14ac:dyDescent="0.2">
      <c r="E49" s="4" t="s">
        <v>25</v>
      </c>
      <c r="F49" s="5"/>
    </row>
    <row r="50" spans="5:6" ht="15" x14ac:dyDescent="0.3">
      <c r="E50" s="4" t="s">
        <v>44</v>
      </c>
      <c r="F50" s="34">
        <v>48.653479145953867</v>
      </c>
    </row>
    <row r="51" spans="5:6" x14ac:dyDescent="0.2">
      <c r="E51" s="4" t="s">
        <v>49</v>
      </c>
      <c r="F51" s="6">
        <v>38.922466353404602</v>
      </c>
    </row>
    <row r="52" spans="5:6" x14ac:dyDescent="0.2">
      <c r="E52" s="4" t="s">
        <v>50</v>
      </c>
      <c r="F52" s="6">
        <v>47.376565936566472</v>
      </c>
    </row>
    <row r="53" spans="5:6" x14ac:dyDescent="0.2">
      <c r="E53" s="4" t="s">
        <v>51</v>
      </c>
      <c r="F53" s="6">
        <v>46.888008685328167</v>
      </c>
    </row>
    <row r="54" spans="5:6" x14ac:dyDescent="0.2">
      <c r="E54" s="4" t="s">
        <v>48</v>
      </c>
      <c r="F54" s="6">
        <v>50.172898883949905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2:S36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53" sqref="F53"/>
    </sheetView>
  </sheetViews>
  <sheetFormatPr defaultRowHeight="12.75" x14ac:dyDescent="0.2"/>
  <cols>
    <col min="1" max="2" width="12.28515625" customWidth="1"/>
    <col min="3" max="14" width="11.140625" customWidth="1"/>
  </cols>
  <sheetData>
    <row r="2" spans="1:19" x14ac:dyDescent="0.2">
      <c r="C2" s="26">
        <v>1</v>
      </c>
      <c r="D2" s="26">
        <v>2</v>
      </c>
      <c r="E2" s="26">
        <v>6</v>
      </c>
      <c r="F2" s="26">
        <v>3</v>
      </c>
      <c r="H2" s="26">
        <v>4</v>
      </c>
      <c r="I2" s="26">
        <v>5</v>
      </c>
      <c r="J2" s="27"/>
    </row>
    <row r="3" spans="1:19" x14ac:dyDescent="0.2">
      <c r="A3" s="1" t="s">
        <v>63</v>
      </c>
      <c r="B3" s="9" t="s">
        <v>73</v>
      </c>
      <c r="C3" s="28" t="s">
        <v>67</v>
      </c>
      <c r="D3" s="28" t="s">
        <v>68</v>
      </c>
      <c r="E3" s="28" t="s">
        <v>70</v>
      </c>
      <c r="F3" s="28" t="s">
        <v>83</v>
      </c>
      <c r="G3" s="28" t="s">
        <v>71</v>
      </c>
      <c r="H3" s="29" t="s">
        <v>69</v>
      </c>
      <c r="I3" s="30" t="s">
        <v>72</v>
      </c>
      <c r="J3" s="10" t="s">
        <v>74</v>
      </c>
      <c r="K3" s="10" t="s">
        <v>76</v>
      </c>
      <c r="L3" s="10" t="s">
        <v>75</v>
      </c>
      <c r="M3" s="10" t="s">
        <v>77</v>
      </c>
      <c r="N3" s="9" t="s">
        <v>78</v>
      </c>
      <c r="O3" s="9" t="s">
        <v>80</v>
      </c>
      <c r="P3" s="9" t="s">
        <v>79</v>
      </c>
      <c r="Q3" s="9" t="s">
        <v>81</v>
      </c>
      <c r="S3" s="1" t="s">
        <v>82</v>
      </c>
    </row>
    <row r="4" spans="1:19" x14ac:dyDescent="0.2">
      <c r="A4" s="1" t="s">
        <v>22</v>
      </c>
      <c r="B4" s="22" t="s">
        <v>61</v>
      </c>
      <c r="C4" s="14">
        <v>185073.75000000012</v>
      </c>
      <c r="D4" s="14">
        <v>159789.90000000005</v>
      </c>
      <c r="E4" s="14">
        <v>0</v>
      </c>
      <c r="F4" s="15">
        <v>0</v>
      </c>
      <c r="G4" s="15">
        <v>0</v>
      </c>
      <c r="H4" s="15">
        <v>159789.90000000005</v>
      </c>
      <c r="I4" s="15">
        <v>159789.90000000005</v>
      </c>
      <c r="J4" s="32">
        <v>322488.14094158227</v>
      </c>
      <c r="K4" s="33">
        <v>0</v>
      </c>
      <c r="L4" s="32">
        <v>0</v>
      </c>
      <c r="M4" s="32">
        <v>0</v>
      </c>
      <c r="N4" s="31">
        <v>16.727851210877759</v>
      </c>
      <c r="O4" s="31">
        <v>0</v>
      </c>
      <c r="P4" s="31">
        <v>0</v>
      </c>
      <c r="Q4" s="31">
        <v>0</v>
      </c>
      <c r="S4" s="3">
        <f>SUM(J4:M4)</f>
        <v>322488.14094158227</v>
      </c>
    </row>
    <row r="5" spans="1:19" x14ac:dyDescent="0.2">
      <c r="A5" s="1" t="s">
        <v>5</v>
      </c>
      <c r="B5" s="22" t="s">
        <v>61</v>
      </c>
      <c r="C5" s="14">
        <v>2639.71</v>
      </c>
      <c r="D5" s="14">
        <v>6363.8799999999992</v>
      </c>
      <c r="E5" s="14">
        <v>1240.5999999999999</v>
      </c>
      <c r="F5" s="15">
        <v>0</v>
      </c>
      <c r="G5" s="15">
        <v>0</v>
      </c>
      <c r="H5" s="15">
        <v>6363.8799999999992</v>
      </c>
      <c r="I5" s="15">
        <v>8269.1749999999993</v>
      </c>
      <c r="J5" s="32">
        <v>5039.3876330600251</v>
      </c>
      <c r="K5" s="33">
        <v>2356.5053206193479</v>
      </c>
      <c r="L5" s="32">
        <v>0</v>
      </c>
      <c r="M5" s="32">
        <v>0</v>
      </c>
      <c r="N5" s="31">
        <v>18.327059138078134</v>
      </c>
      <c r="O5" s="31">
        <v>11.675015559128454</v>
      </c>
      <c r="P5" s="31">
        <v>0</v>
      </c>
      <c r="Q5" s="31">
        <v>0</v>
      </c>
      <c r="S5" s="3">
        <f>SUM(J5:M5)</f>
        <v>7395.892953679373</v>
      </c>
    </row>
    <row r="6" spans="1:19" x14ac:dyDescent="0.2">
      <c r="A6" s="1" t="s">
        <v>6</v>
      </c>
      <c r="B6" s="22" t="s">
        <v>61</v>
      </c>
      <c r="C6" s="14">
        <v>107403.67000000004</v>
      </c>
      <c r="D6" s="14">
        <v>96336.709999999977</v>
      </c>
      <c r="E6" s="14">
        <v>3197.5</v>
      </c>
      <c r="F6" s="15">
        <v>0</v>
      </c>
      <c r="G6" s="15">
        <v>0</v>
      </c>
      <c r="H6" s="15">
        <v>96336.709999999977</v>
      </c>
      <c r="I6" s="15">
        <v>101440.28299999998</v>
      </c>
      <c r="J6" s="32">
        <v>164446.97001271576</v>
      </c>
      <c r="K6" s="33">
        <v>11456.662537403667</v>
      </c>
      <c r="L6" s="32">
        <v>0</v>
      </c>
      <c r="M6" s="32">
        <v>0</v>
      </c>
      <c r="N6" s="31">
        <v>14.698668231002447</v>
      </c>
      <c r="O6" s="31">
        <v>26.155864348231916</v>
      </c>
      <c r="P6" s="31">
        <v>0</v>
      </c>
      <c r="Q6" s="31">
        <v>0</v>
      </c>
      <c r="S6" s="3">
        <f>SUM(J6:M6)</f>
        <v>175903.63255011942</v>
      </c>
    </row>
    <row r="7" spans="1:19" x14ac:dyDescent="0.2">
      <c r="A7" s="1" t="s">
        <v>12</v>
      </c>
      <c r="B7" s="22" t="s">
        <v>61</v>
      </c>
      <c r="C7" s="14">
        <v>63261.75999999998</v>
      </c>
      <c r="D7" s="14">
        <v>54117.289999999972</v>
      </c>
      <c r="E7" s="14">
        <v>54.3</v>
      </c>
      <c r="F7" s="15">
        <v>0</v>
      </c>
      <c r="G7" s="15">
        <v>0</v>
      </c>
      <c r="H7" s="15">
        <v>54117.289999999972</v>
      </c>
      <c r="I7" s="15">
        <v>54136.009999999973</v>
      </c>
      <c r="J7" s="32">
        <v>106147.36591872551</v>
      </c>
      <c r="K7" s="33">
        <v>39.165867371871585</v>
      </c>
      <c r="L7" s="32">
        <v>0</v>
      </c>
      <c r="M7" s="32">
        <v>0</v>
      </c>
      <c r="N7" s="31">
        <v>16.107909625337093</v>
      </c>
      <c r="O7" s="31">
        <v>6.4915802273820296</v>
      </c>
      <c r="P7" s="31">
        <v>0</v>
      </c>
      <c r="Q7" s="31">
        <v>0</v>
      </c>
      <c r="S7" s="3">
        <f>SUM(J7:M7)</f>
        <v>106186.53178609739</v>
      </c>
    </row>
    <row r="8" spans="1:19" x14ac:dyDescent="0.2">
      <c r="A8" s="1" t="s">
        <v>13</v>
      </c>
      <c r="B8" s="22" t="s">
        <v>61</v>
      </c>
      <c r="C8" s="14">
        <v>27674.250000000007</v>
      </c>
      <c r="D8" s="14">
        <v>20553.959999999988</v>
      </c>
      <c r="E8" s="14">
        <v>5275.2999999999993</v>
      </c>
      <c r="F8" s="15">
        <v>0</v>
      </c>
      <c r="G8" s="15">
        <v>0</v>
      </c>
      <c r="H8" s="15">
        <v>20553.959999999988</v>
      </c>
      <c r="I8" s="15">
        <v>20987.652999999988</v>
      </c>
      <c r="J8" s="32">
        <v>55631.27882684912</v>
      </c>
      <c r="K8" s="33">
        <v>1341.5222986993504</v>
      </c>
      <c r="L8" s="32">
        <v>0</v>
      </c>
      <c r="M8" s="32">
        <v>0</v>
      </c>
      <c r="N8" s="31">
        <v>19.298093958743287</v>
      </c>
      <c r="O8" s="31">
        <v>2.1361415102599937</v>
      </c>
      <c r="P8" s="31">
        <v>0</v>
      </c>
      <c r="Q8" s="31">
        <v>0</v>
      </c>
      <c r="S8" s="3">
        <f>SUM(J8:M8)</f>
        <v>56972.801125548474</v>
      </c>
    </row>
    <row r="9" spans="1:19" x14ac:dyDescent="0.2">
      <c r="A9" s="1" t="s">
        <v>15</v>
      </c>
      <c r="B9" s="22" t="s">
        <v>61</v>
      </c>
      <c r="C9" s="14">
        <v>75890.289999999979</v>
      </c>
      <c r="D9" s="14">
        <v>97628.309999999969</v>
      </c>
      <c r="E9" s="14">
        <v>8804.4000000000033</v>
      </c>
      <c r="F9" s="15">
        <v>0</v>
      </c>
      <c r="G9" s="15">
        <v>0</v>
      </c>
      <c r="H9" s="15">
        <v>97628.309999999969</v>
      </c>
      <c r="I9" s="15">
        <v>111149.43499999997</v>
      </c>
      <c r="J9" s="32">
        <v>128214.99421696343</v>
      </c>
      <c r="K9" s="33">
        <v>27734.87968557579</v>
      </c>
      <c r="L9" s="32">
        <v>0</v>
      </c>
      <c r="M9" s="32">
        <v>0</v>
      </c>
      <c r="N9" s="31">
        <v>16.21899118428523</v>
      </c>
      <c r="O9" s="31">
        <v>19.361871848101284</v>
      </c>
      <c r="P9" s="31">
        <v>0</v>
      </c>
      <c r="Q9" s="31">
        <v>0</v>
      </c>
      <c r="S9" s="3">
        <f>SUM(J9:M9)</f>
        <v>155949.87390253923</v>
      </c>
    </row>
    <row r="10" spans="1:19" x14ac:dyDescent="0.2">
      <c r="A10" s="1" t="s">
        <v>16</v>
      </c>
      <c r="B10" s="22" t="s">
        <v>61</v>
      </c>
      <c r="C10" s="14">
        <v>153599.41000000027</v>
      </c>
      <c r="D10" s="14">
        <v>132859.44999999998</v>
      </c>
      <c r="E10" s="14">
        <v>3667.2000000000003</v>
      </c>
      <c r="F10" s="15">
        <v>0</v>
      </c>
      <c r="G10" s="15">
        <v>0</v>
      </c>
      <c r="H10" s="15">
        <v>132859.44999999998</v>
      </c>
      <c r="I10" s="15">
        <v>136728.15999999997</v>
      </c>
      <c r="J10" s="32">
        <v>279399.81494574284</v>
      </c>
      <c r="K10" s="33">
        <v>12707.211335473768</v>
      </c>
      <c r="L10" s="32">
        <v>0</v>
      </c>
      <c r="M10" s="32">
        <v>0</v>
      </c>
      <c r="N10" s="31">
        <v>17.462555510331235</v>
      </c>
      <c r="O10" s="31">
        <v>21.297884967374557</v>
      </c>
      <c r="P10" s="31">
        <v>0</v>
      </c>
      <c r="Q10" s="31">
        <v>0</v>
      </c>
      <c r="S10" s="3">
        <f>SUM(J10:M10)</f>
        <v>292107.02628121659</v>
      </c>
    </row>
    <row r="11" spans="1:19" x14ac:dyDescent="0.2">
      <c r="A11" s="1" t="s">
        <v>18</v>
      </c>
      <c r="B11" s="22" t="s">
        <v>61</v>
      </c>
      <c r="C11" s="14">
        <v>131184.58999999985</v>
      </c>
      <c r="D11" s="37">
        <v>115799.82000000018</v>
      </c>
      <c r="E11" s="14">
        <v>0</v>
      </c>
      <c r="F11" s="15">
        <v>0</v>
      </c>
      <c r="G11" s="15">
        <v>0</v>
      </c>
      <c r="H11" s="15">
        <v>115799.82000000018</v>
      </c>
      <c r="I11" s="15">
        <v>115799.82000000018</v>
      </c>
      <c r="J11" s="32">
        <v>222574.59419143066</v>
      </c>
      <c r="K11" s="33">
        <v>0</v>
      </c>
      <c r="L11" s="32">
        <v>0</v>
      </c>
      <c r="M11" s="32">
        <v>0</v>
      </c>
      <c r="N11" s="31">
        <v>16.287858995006477</v>
      </c>
      <c r="O11" s="31">
        <v>0</v>
      </c>
      <c r="P11" s="31">
        <v>0</v>
      </c>
      <c r="Q11" s="31">
        <v>0</v>
      </c>
      <c r="S11" s="3">
        <f>SUM(J11:M11)</f>
        <v>222574.59419143066</v>
      </c>
    </row>
    <row r="12" spans="1:19" x14ac:dyDescent="0.2">
      <c r="A12" s="1" t="s">
        <v>2</v>
      </c>
      <c r="B12" s="23" t="s">
        <v>60</v>
      </c>
      <c r="C12" s="14">
        <v>2346.12</v>
      </c>
      <c r="D12" s="14">
        <v>2758.8099999999995</v>
      </c>
      <c r="E12" s="14">
        <v>0</v>
      </c>
      <c r="F12" s="15">
        <v>0</v>
      </c>
      <c r="G12" s="15">
        <v>0</v>
      </c>
      <c r="H12" s="15">
        <v>2758.8099999999995</v>
      </c>
      <c r="I12" s="15">
        <v>2758.8099999999995</v>
      </c>
      <c r="J12" s="32">
        <v>3457.038578889013</v>
      </c>
      <c r="K12" s="33">
        <v>0</v>
      </c>
      <c r="L12" s="32">
        <v>0</v>
      </c>
      <c r="M12" s="32">
        <v>0</v>
      </c>
      <c r="N12" s="31">
        <v>14.145725861138615</v>
      </c>
      <c r="O12" s="31">
        <v>0</v>
      </c>
      <c r="P12" s="31">
        <v>0</v>
      </c>
      <c r="Q12" s="31">
        <v>0</v>
      </c>
      <c r="S12" s="3">
        <f>SUM(J12:M12)</f>
        <v>3457.038578889013</v>
      </c>
    </row>
    <row r="13" spans="1:19" x14ac:dyDescent="0.2">
      <c r="A13" s="1" t="s">
        <v>7</v>
      </c>
      <c r="B13" s="23" t="s">
        <v>60</v>
      </c>
      <c r="C13" s="14">
        <v>101907.09</v>
      </c>
      <c r="D13" s="14">
        <v>47585.469999999972</v>
      </c>
      <c r="E13" s="14">
        <v>155.6</v>
      </c>
      <c r="F13" s="15">
        <v>0</v>
      </c>
      <c r="G13" s="15">
        <v>0</v>
      </c>
      <c r="H13" s="15">
        <v>47585.469999999972</v>
      </c>
      <c r="I13" s="15">
        <v>47800.63999999997</v>
      </c>
      <c r="J13" s="32">
        <v>136944.56418181676</v>
      </c>
      <c r="K13" s="33">
        <v>660.51225300499573</v>
      </c>
      <c r="L13" s="32">
        <v>0</v>
      </c>
      <c r="M13" s="32">
        <v>0</v>
      </c>
      <c r="N13" s="31">
        <v>12.900651133747822</v>
      </c>
      <c r="O13" s="31">
        <v>38.204436227795384</v>
      </c>
      <c r="P13" s="31">
        <v>0</v>
      </c>
      <c r="Q13" s="31">
        <v>0</v>
      </c>
      <c r="S13" s="3">
        <f>SUM(J13:M13)</f>
        <v>137605.07643482176</v>
      </c>
    </row>
    <row r="14" spans="1:19" x14ac:dyDescent="0.2">
      <c r="A14" s="1" t="s">
        <v>11</v>
      </c>
      <c r="B14" s="23" t="s">
        <v>60</v>
      </c>
      <c r="C14" s="14">
        <v>92686.189999999988</v>
      </c>
      <c r="D14" s="14">
        <v>41758.87000000001</v>
      </c>
      <c r="E14" s="14">
        <v>5191.7</v>
      </c>
      <c r="F14" s="15">
        <v>0</v>
      </c>
      <c r="G14" s="15">
        <v>0</v>
      </c>
      <c r="H14" s="15">
        <v>41758.87000000001</v>
      </c>
      <c r="I14" s="15">
        <v>42960.895000000011</v>
      </c>
      <c r="J14" s="32">
        <v>133458.236746432</v>
      </c>
      <c r="K14" s="33">
        <v>4370.2792533392021</v>
      </c>
      <c r="L14" s="32">
        <v>0</v>
      </c>
      <c r="M14" s="32">
        <v>0</v>
      </c>
      <c r="N14" s="31">
        <v>13.822977001921727</v>
      </c>
      <c r="O14" s="31">
        <v>7.1034902532605848</v>
      </c>
      <c r="P14" s="31">
        <v>0</v>
      </c>
      <c r="Q14" s="31">
        <v>0</v>
      </c>
      <c r="S14" s="3">
        <f>SUM(J14:M14)</f>
        <v>137828.51599977119</v>
      </c>
    </row>
    <row r="15" spans="1:19" x14ac:dyDescent="0.2">
      <c r="A15" s="1" t="s">
        <v>14</v>
      </c>
      <c r="B15" s="23" t="s">
        <v>60</v>
      </c>
      <c r="C15" s="14">
        <v>197579.90000000002</v>
      </c>
      <c r="D15" s="14">
        <v>112210.08000000002</v>
      </c>
      <c r="E15" s="14">
        <v>25641.999999999989</v>
      </c>
      <c r="F15" s="15">
        <v>0</v>
      </c>
      <c r="G15" s="15">
        <v>0</v>
      </c>
      <c r="H15" s="15">
        <v>112210.08000000002</v>
      </c>
      <c r="I15" s="15">
        <v>120361.39400000001</v>
      </c>
      <c r="J15" s="32">
        <v>296832.28653886705</v>
      </c>
      <c r="K15" s="33">
        <v>27204.398154944058</v>
      </c>
      <c r="L15" s="32">
        <v>0</v>
      </c>
      <c r="M15" s="32">
        <v>0</v>
      </c>
      <c r="N15" s="31">
        <v>14.422468838040327</v>
      </c>
      <c r="O15" s="31">
        <v>8.0728377833476479</v>
      </c>
      <c r="P15" s="31">
        <v>0</v>
      </c>
      <c r="Q15" s="31">
        <v>0</v>
      </c>
      <c r="S15" s="3">
        <f>SUM(J15:M15)</f>
        <v>324036.68469381111</v>
      </c>
    </row>
    <row r="16" spans="1:19" x14ac:dyDescent="0.2">
      <c r="A16" s="1" t="s">
        <v>19</v>
      </c>
      <c r="B16" s="23" t="s">
        <v>60</v>
      </c>
      <c r="C16" s="14">
        <v>186446.45000000027</v>
      </c>
      <c r="D16" s="14">
        <v>127396.65000000001</v>
      </c>
      <c r="E16" s="14">
        <v>71191.600000000006</v>
      </c>
      <c r="F16" s="15">
        <v>0</v>
      </c>
      <c r="G16" s="15">
        <v>0</v>
      </c>
      <c r="H16" s="15">
        <v>127396.65000000001</v>
      </c>
      <c r="I16" s="15">
        <v>154432.26699999999</v>
      </c>
      <c r="J16" s="32">
        <v>304374.48624605674</v>
      </c>
      <c r="K16" s="33">
        <v>81492.709322642375</v>
      </c>
      <c r="L16" s="32">
        <v>0</v>
      </c>
      <c r="M16" s="32">
        <v>0</v>
      </c>
      <c r="N16" s="31">
        <v>15.67203380896842</v>
      </c>
      <c r="O16" s="31">
        <v>8.7102175506358961</v>
      </c>
      <c r="P16" s="31">
        <v>0</v>
      </c>
      <c r="Q16" s="31">
        <v>0</v>
      </c>
      <c r="S16" s="3">
        <f>SUM(J16:M16)</f>
        <v>385867.1955686991</v>
      </c>
    </row>
    <row r="17" spans="1:19" x14ac:dyDescent="0.2">
      <c r="A17" s="1" t="s">
        <v>4</v>
      </c>
      <c r="B17" s="21" t="s">
        <v>62</v>
      </c>
      <c r="C17" s="14">
        <v>42215.57</v>
      </c>
      <c r="D17" s="14">
        <v>40680.31</v>
      </c>
      <c r="E17" s="14">
        <v>18182.7</v>
      </c>
      <c r="F17" s="15">
        <v>0</v>
      </c>
      <c r="G17" s="15">
        <v>0</v>
      </c>
      <c r="H17" s="15">
        <v>40680.31</v>
      </c>
      <c r="I17" s="15">
        <v>70967.019</v>
      </c>
      <c r="J17" s="32">
        <v>39324.190849140752</v>
      </c>
      <c r="K17" s="33">
        <v>45727.561137214536</v>
      </c>
      <c r="L17" s="32">
        <v>0</v>
      </c>
      <c r="M17" s="32">
        <v>0</v>
      </c>
      <c r="N17" s="31">
        <v>8.9424880950737204</v>
      </c>
      <c r="O17" s="31">
        <v>15.457543806683022</v>
      </c>
      <c r="P17" s="31">
        <v>0</v>
      </c>
      <c r="Q17" s="31">
        <v>0</v>
      </c>
      <c r="S17" s="3">
        <f>SUM(J17:M17)</f>
        <v>85051.751986355288</v>
      </c>
    </row>
    <row r="18" spans="1:19" x14ac:dyDescent="0.2">
      <c r="A18" s="1" t="s">
        <v>8</v>
      </c>
      <c r="B18" s="21" t="s">
        <v>62</v>
      </c>
      <c r="C18" s="14">
        <v>72037.640000000159</v>
      </c>
      <c r="D18" s="14">
        <v>51984.810000000019</v>
      </c>
      <c r="E18" s="14">
        <v>104.39999999999999</v>
      </c>
      <c r="F18" s="15">
        <v>0</v>
      </c>
      <c r="G18" s="15">
        <v>0</v>
      </c>
      <c r="H18" s="15">
        <v>51984.810000000019</v>
      </c>
      <c r="I18" s="15">
        <v>52036.541000000019</v>
      </c>
      <c r="J18" s="32">
        <v>73438.348672099499</v>
      </c>
      <c r="K18" s="33">
        <v>77.951780455998659</v>
      </c>
      <c r="L18" s="32">
        <v>0</v>
      </c>
      <c r="M18" s="32">
        <v>0</v>
      </c>
      <c r="N18" s="31">
        <v>9.7866635727121789</v>
      </c>
      <c r="O18" s="31">
        <v>6.7199810737929901</v>
      </c>
      <c r="P18" s="31">
        <v>0</v>
      </c>
      <c r="Q18" s="31">
        <v>0</v>
      </c>
      <c r="S18" s="3">
        <f>SUM(J18:M18)</f>
        <v>73516.300452555501</v>
      </c>
    </row>
    <row r="19" spans="1:19" x14ac:dyDescent="0.2">
      <c r="A19" s="1" t="s">
        <v>9</v>
      </c>
      <c r="B19" s="21" t="s">
        <v>62</v>
      </c>
      <c r="C19" s="14">
        <v>49948.689999999959</v>
      </c>
      <c r="D19" s="14">
        <v>24717.799999999992</v>
      </c>
      <c r="E19" s="14">
        <v>13956.7</v>
      </c>
      <c r="F19" s="15">
        <v>0</v>
      </c>
      <c r="G19" s="15">
        <v>0</v>
      </c>
      <c r="H19" s="15">
        <v>24717.799999999992</v>
      </c>
      <c r="I19" s="15">
        <v>27884.261999999992</v>
      </c>
      <c r="J19" s="32">
        <v>59614.715843757062</v>
      </c>
      <c r="K19" s="33">
        <v>8705.3944025563287</v>
      </c>
      <c r="L19" s="32">
        <v>0</v>
      </c>
      <c r="M19" s="32">
        <v>0</v>
      </c>
      <c r="N19" s="31">
        <v>11.457783419346299</v>
      </c>
      <c r="O19" s="31">
        <v>5.2529883117024561</v>
      </c>
      <c r="P19" s="31">
        <v>0</v>
      </c>
      <c r="Q19" s="31">
        <v>0</v>
      </c>
      <c r="S19" s="3">
        <f>SUM(J19:M19)</f>
        <v>68320.110246313387</v>
      </c>
    </row>
    <row r="20" spans="1:19" x14ac:dyDescent="0.2">
      <c r="A20" s="1" t="s">
        <v>10</v>
      </c>
      <c r="B20" s="21" t="s">
        <v>62</v>
      </c>
      <c r="C20" s="14">
        <v>80164.409999999945</v>
      </c>
      <c r="D20" s="14">
        <v>51730.469999999907</v>
      </c>
      <c r="E20" s="14">
        <v>18512.999999999996</v>
      </c>
      <c r="F20" s="15">
        <v>0</v>
      </c>
      <c r="G20" s="15">
        <v>0</v>
      </c>
      <c r="H20" s="15">
        <v>51730.469999999907</v>
      </c>
      <c r="I20" s="15">
        <v>61166.115999999907</v>
      </c>
      <c r="J20" s="32">
        <v>86816.741443176012</v>
      </c>
      <c r="K20" s="33">
        <v>20133.834415315669</v>
      </c>
      <c r="L20" s="32">
        <v>0</v>
      </c>
      <c r="M20" s="32">
        <v>0</v>
      </c>
      <c r="N20" s="31">
        <v>10.396642573113059</v>
      </c>
      <c r="O20" s="31">
        <v>8.2115119218186514</v>
      </c>
      <c r="P20" s="31">
        <v>0</v>
      </c>
      <c r="Q20" s="31">
        <v>0</v>
      </c>
      <c r="S20" s="3">
        <f>SUM(J20:M20)</f>
        <v>106950.57585849168</v>
      </c>
    </row>
    <row r="21" spans="1:19" x14ac:dyDescent="0.2">
      <c r="A21" s="1" t="s">
        <v>20</v>
      </c>
      <c r="B21" s="21" t="s">
        <v>62</v>
      </c>
      <c r="C21" s="14">
        <v>42402.160000000011</v>
      </c>
      <c r="D21" s="14">
        <v>35093.349999999977</v>
      </c>
      <c r="E21" s="14">
        <v>11505.100000000002</v>
      </c>
      <c r="F21" s="15">
        <v>0</v>
      </c>
      <c r="G21" s="15">
        <v>0</v>
      </c>
      <c r="H21" s="15">
        <v>35093.349999999977</v>
      </c>
      <c r="I21" s="15">
        <v>36081.078999999976</v>
      </c>
      <c r="J21" s="32">
        <v>55283.465077923793</v>
      </c>
      <c r="K21" s="33">
        <v>1777.274943185693</v>
      </c>
      <c r="L21" s="32">
        <v>0</v>
      </c>
      <c r="M21" s="32">
        <v>0</v>
      </c>
      <c r="N21" s="31">
        <v>12.516373334473251</v>
      </c>
      <c r="O21" s="31">
        <v>1.2983418869224197</v>
      </c>
      <c r="P21" s="31">
        <v>0</v>
      </c>
      <c r="Q21" s="31">
        <v>0</v>
      </c>
      <c r="S21" s="3">
        <f>SUM(J21:M21)</f>
        <v>57060.740021109486</v>
      </c>
    </row>
    <row r="22" spans="1:19" x14ac:dyDescent="0.2">
      <c r="A22" s="1" t="s">
        <v>1</v>
      </c>
      <c r="B22" s="20" t="s">
        <v>59</v>
      </c>
      <c r="C22" s="14">
        <v>40639.29</v>
      </c>
      <c r="D22" s="14">
        <v>23910.140000000007</v>
      </c>
      <c r="E22" s="14">
        <v>0</v>
      </c>
      <c r="F22" s="15">
        <v>0</v>
      </c>
      <c r="G22" s="15">
        <v>0</v>
      </c>
      <c r="H22" s="15">
        <v>23910.140000000007</v>
      </c>
      <c r="I22" s="15">
        <v>23910.140000000007</v>
      </c>
      <c r="J22" s="32">
        <v>31037.030891404655</v>
      </c>
      <c r="K22" s="33">
        <v>0</v>
      </c>
      <c r="L22" s="32">
        <v>0</v>
      </c>
      <c r="M22" s="32">
        <v>0</v>
      </c>
      <c r="N22" s="31">
        <v>7.3317101887726057</v>
      </c>
      <c r="O22" s="31">
        <v>0</v>
      </c>
      <c r="P22" s="31">
        <v>0</v>
      </c>
      <c r="Q22" s="31">
        <v>0</v>
      </c>
      <c r="S22" s="3">
        <f>SUM(J22:M22)</f>
        <v>31037.030891404655</v>
      </c>
    </row>
    <row r="23" spans="1:19" x14ac:dyDescent="0.2">
      <c r="A23" s="1" t="s">
        <v>3</v>
      </c>
      <c r="B23" s="20" t="s">
        <v>59</v>
      </c>
      <c r="C23" s="14">
        <v>2261</v>
      </c>
      <c r="D23" s="14">
        <v>2273.5</v>
      </c>
      <c r="E23" s="14">
        <v>0</v>
      </c>
      <c r="F23" s="15">
        <v>0</v>
      </c>
      <c r="G23" s="15">
        <v>0</v>
      </c>
      <c r="H23" s="15">
        <v>2273.5</v>
      </c>
      <c r="I23" s="15">
        <v>2273.5</v>
      </c>
      <c r="J23" s="32">
        <v>1736.919298924221</v>
      </c>
      <c r="K23" s="33">
        <v>0</v>
      </c>
      <c r="L23" s="32">
        <v>0</v>
      </c>
      <c r="M23" s="32">
        <v>0</v>
      </c>
      <c r="N23" s="31">
        <v>7.3748010922921372</v>
      </c>
      <c r="O23" s="31">
        <v>0</v>
      </c>
      <c r="P23" s="31">
        <v>0</v>
      </c>
      <c r="Q23" s="31">
        <v>0</v>
      </c>
      <c r="S23" s="3">
        <f>SUM(J23:M23)</f>
        <v>1736.919298924221</v>
      </c>
    </row>
    <row r="24" spans="1:19" x14ac:dyDescent="0.2">
      <c r="A24" s="1" t="s">
        <v>17</v>
      </c>
      <c r="B24" s="20" t="s">
        <v>59</v>
      </c>
      <c r="C24" s="14">
        <v>23914.890000000003</v>
      </c>
      <c r="D24" s="14">
        <v>12097.410000000003</v>
      </c>
      <c r="E24" s="14">
        <v>1230.5</v>
      </c>
      <c r="F24" s="15">
        <v>0</v>
      </c>
      <c r="G24" s="15">
        <v>0</v>
      </c>
      <c r="H24" s="15">
        <v>12097.410000000003</v>
      </c>
      <c r="I24" s="15">
        <v>12680.699000000004</v>
      </c>
      <c r="J24" s="32">
        <v>17261.695362421186</v>
      </c>
      <c r="K24" s="33">
        <v>887.77632248015971</v>
      </c>
      <c r="L24" s="32">
        <v>0</v>
      </c>
      <c r="M24" s="32">
        <v>0</v>
      </c>
      <c r="N24" s="31">
        <v>6.9292510013319468</v>
      </c>
      <c r="O24" s="31">
        <v>6.4932847641783313</v>
      </c>
      <c r="P24" s="31">
        <v>0</v>
      </c>
      <c r="Q24" s="31">
        <v>0</v>
      </c>
      <c r="S24" s="3">
        <f>SUM(J24:M24)</f>
        <v>18149.471684901346</v>
      </c>
    </row>
    <row r="25" spans="1:19" x14ac:dyDescent="0.2">
      <c r="A25" s="1" t="s">
        <v>21</v>
      </c>
      <c r="B25" s="20" t="s">
        <v>59</v>
      </c>
      <c r="C25" s="14">
        <v>56414.679999999993</v>
      </c>
      <c r="D25" s="14">
        <v>25682.28</v>
      </c>
      <c r="E25" s="14">
        <v>390.1</v>
      </c>
      <c r="F25" s="15">
        <v>0</v>
      </c>
      <c r="G25" s="15">
        <v>0</v>
      </c>
      <c r="H25" s="15">
        <v>25682.28</v>
      </c>
      <c r="I25" s="15">
        <v>25831.362999999998</v>
      </c>
      <c r="J25" s="32">
        <v>40425.270683285366</v>
      </c>
      <c r="K25" s="33">
        <v>250.30885126092053</v>
      </c>
      <c r="L25" s="32">
        <v>0</v>
      </c>
      <c r="M25" s="32">
        <v>0</v>
      </c>
      <c r="N25" s="31">
        <v>6.8791066183401117</v>
      </c>
      <c r="O25" s="31">
        <v>5.7748773682345167</v>
      </c>
      <c r="P25" s="31">
        <v>0</v>
      </c>
      <c r="Q25" s="31">
        <v>0</v>
      </c>
      <c r="S25" s="3">
        <f>SUM(J25:M25)</f>
        <v>40675.579534546283</v>
      </c>
    </row>
    <row r="26" spans="1:19" ht="15.75" x14ac:dyDescent="0.25">
      <c r="A26" s="24" t="s">
        <v>66</v>
      </c>
      <c r="C26" s="36">
        <f>SUM(C4:C25)</f>
        <v>1737691.51</v>
      </c>
      <c r="D26" s="36">
        <f>SUM(D4:D25)</f>
        <v>1283329.2699999998</v>
      </c>
      <c r="E26" s="36">
        <f>SUM(E4:E25)</f>
        <v>188302.7</v>
      </c>
      <c r="F26" s="36">
        <f t="shared" ref="F26:M26" si="0">SUM(F4:F25)</f>
        <v>0</v>
      </c>
      <c r="G26" s="36">
        <f t="shared" si="0"/>
        <v>0</v>
      </c>
      <c r="H26" s="36">
        <f t="shared" si="0"/>
        <v>1283329.2699999998</v>
      </c>
      <c r="I26" s="36">
        <f t="shared" si="0"/>
        <v>1389445.1610000001</v>
      </c>
      <c r="J26" s="36">
        <f t="shared" si="0"/>
        <v>2563947.5371012627</v>
      </c>
      <c r="K26" s="36">
        <f t="shared" si="0"/>
        <v>246923.94788154375</v>
      </c>
      <c r="L26" s="36">
        <f t="shared" si="0"/>
        <v>0</v>
      </c>
      <c r="M26" s="36">
        <f t="shared" si="0"/>
        <v>0</v>
      </c>
      <c r="N26" s="25"/>
      <c r="O26" s="25"/>
      <c r="P26" s="25"/>
      <c r="Q26" s="25"/>
      <c r="S26" s="11">
        <f t="shared" ref="S26" si="1">SUM(J26:M26)</f>
        <v>2810871.4849828063</v>
      </c>
    </row>
    <row r="28" spans="1:19" x14ac:dyDescent="0.2">
      <c r="B28" s="38" t="s">
        <v>117</v>
      </c>
      <c r="C28" s="39"/>
      <c r="D28" s="38"/>
      <c r="E28" s="38"/>
      <c r="F28" s="38"/>
      <c r="G28" s="38"/>
      <c r="H28" s="38"/>
      <c r="I28" s="38"/>
      <c r="J28" s="38"/>
    </row>
    <row r="29" spans="1:19" x14ac:dyDescent="0.2">
      <c r="B29" s="38" t="s">
        <v>119</v>
      </c>
      <c r="C29" s="39"/>
      <c r="D29" s="38"/>
      <c r="E29" s="38"/>
      <c r="F29" s="38"/>
      <c r="G29" s="38"/>
      <c r="H29" s="38"/>
      <c r="I29" s="38"/>
      <c r="J29" s="38"/>
    </row>
    <row r="30" spans="1:19" x14ac:dyDescent="0.2">
      <c r="C30" s="17"/>
    </row>
    <row r="31" spans="1:19" x14ac:dyDescent="0.2">
      <c r="B31" s="40" t="s">
        <v>118</v>
      </c>
      <c r="C31" s="40"/>
      <c r="D31" s="41"/>
      <c r="E31" s="41"/>
      <c r="F31" s="41"/>
      <c r="G31" s="41"/>
      <c r="H31" s="41"/>
      <c r="I31" s="41"/>
      <c r="J31" s="41"/>
    </row>
    <row r="32" spans="1:19" x14ac:dyDescent="0.2">
      <c r="C32" s="17"/>
    </row>
    <row r="34" spans="3:3" x14ac:dyDescent="0.2">
      <c r="C34" s="17"/>
    </row>
    <row r="35" spans="3:3" x14ac:dyDescent="0.2">
      <c r="C35" s="17"/>
    </row>
    <row r="36" spans="3:3" x14ac:dyDescent="0.2">
      <c r="C36" s="17"/>
    </row>
  </sheetData>
  <sortState ref="A4:R25">
    <sortCondition ref="B4:B25"/>
    <sortCondition ref="A4:A25"/>
  </sortState>
  <phoneticPr fontId="1" type="noConversion"/>
  <pageMargins left="0.75" right="0.75" top="1" bottom="1" header="0.5" footer="0.5"/>
  <pageSetup orientation="portrait" r:id="rId1"/>
  <headerFooter alignWithMargins="0"/>
  <ignoredErrors>
    <ignoredError sqref="S4:S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</vt:lpstr>
      <vt:lpstr>ALLGW _GIR</vt:lpstr>
      <vt:lpstr>ALL IRR_GIR</vt:lpstr>
      <vt:lpstr>GWEX_ONLY_GIR</vt:lpstr>
      <vt:lpstr>CntyCIRGIRVOL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PKoester</dc:creator>
  <cp:lastModifiedBy>Paul Koester</cp:lastModifiedBy>
  <dcterms:created xsi:type="dcterms:W3CDTF">2005-05-23T21:20:29Z</dcterms:created>
  <dcterms:modified xsi:type="dcterms:W3CDTF">2015-04-10T23:14:08Z</dcterms:modified>
</cp:coreProperties>
</file>