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A155" i="6" l="1"/>
  <c r="K153" i="6"/>
  <c r="J153" i="6"/>
  <c r="C153" i="6"/>
  <c r="L152" i="6"/>
  <c r="L153" i="6" s="1"/>
  <c r="K152" i="6"/>
  <c r="J152" i="6"/>
  <c r="I152" i="6"/>
  <c r="I153" i="6" s="1"/>
  <c r="H152" i="6"/>
  <c r="H153" i="6" s="1"/>
  <c r="G152" i="6"/>
  <c r="G153" i="6" s="1"/>
  <c r="F152" i="6"/>
  <c r="F153" i="6" s="1"/>
  <c r="E152" i="6"/>
  <c r="E153" i="6" s="1"/>
  <c r="D152" i="6"/>
  <c r="C152" i="6"/>
  <c r="D155" i="6" l="1"/>
  <c r="G155" i="6" s="1"/>
  <c r="D153" i="6"/>
  <c r="A116" i="6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G74" i="6"/>
  <c r="A77" i="6"/>
  <c r="L74" i="6"/>
  <c r="L75" i="6" s="1"/>
  <c r="K74" i="6"/>
  <c r="K75" i="6" s="1"/>
  <c r="J74" i="6"/>
  <c r="J75" i="6" s="1"/>
  <c r="I74" i="6"/>
  <c r="I75" i="6" s="1"/>
  <c r="H74" i="6"/>
  <c r="H75" i="6" s="1"/>
  <c r="G75" i="6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A418" i="5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K151" i="5"/>
  <c r="G149" i="5"/>
  <c r="G150" i="5" s="1"/>
  <c r="C377" i="5"/>
  <c r="D377" i="5"/>
  <c r="D378" i="5" s="1"/>
  <c r="E377" i="5"/>
  <c r="F377" i="5"/>
  <c r="G377" i="5"/>
  <c r="H377" i="5"/>
  <c r="H378" i="5" s="1"/>
  <c r="I377" i="5"/>
  <c r="I378" i="5" s="1"/>
  <c r="J377" i="5"/>
  <c r="J378" i="5" s="1"/>
  <c r="K377" i="5"/>
  <c r="K378" i="5" s="1"/>
  <c r="L377" i="5"/>
  <c r="L378" i="5" s="1"/>
  <c r="A380" i="5"/>
  <c r="K379" i="5"/>
  <c r="G378" i="5"/>
  <c r="E378" i="5"/>
  <c r="C378" i="5"/>
  <c r="C339" i="5"/>
  <c r="D339" i="5"/>
  <c r="E339" i="5"/>
  <c r="F339" i="5"/>
  <c r="G339" i="5"/>
  <c r="H339" i="5"/>
  <c r="H340" i="5" s="1"/>
  <c r="I339" i="5"/>
  <c r="J339" i="5"/>
  <c r="J340" i="5" s="1"/>
  <c r="K339" i="5"/>
  <c r="L339" i="5"/>
  <c r="L340" i="5" s="1"/>
  <c r="A342" i="5"/>
  <c r="K341" i="5"/>
  <c r="K340" i="5"/>
  <c r="I340" i="5"/>
  <c r="G340" i="5"/>
  <c r="F340" i="5"/>
  <c r="E340" i="5"/>
  <c r="D340" i="5"/>
  <c r="C340" i="5"/>
  <c r="C301" i="5"/>
  <c r="C302" i="5" s="1"/>
  <c r="D301" i="5"/>
  <c r="E301" i="5"/>
  <c r="E302" i="5" s="1"/>
  <c r="F301" i="5"/>
  <c r="G301" i="5"/>
  <c r="G302" i="5" s="1"/>
  <c r="H301" i="5"/>
  <c r="H302" i="5" s="1"/>
  <c r="I301" i="5"/>
  <c r="I302" i="5" s="1"/>
  <c r="J301" i="5"/>
  <c r="J302" i="5" s="1"/>
  <c r="K301" i="5"/>
  <c r="L301" i="5"/>
  <c r="L302" i="5" s="1"/>
  <c r="A304" i="5"/>
  <c r="K303" i="5"/>
  <c r="K302" i="5"/>
  <c r="F302" i="5"/>
  <c r="D302" i="5"/>
  <c r="C263" i="5"/>
  <c r="D263" i="5"/>
  <c r="D264" i="5" s="1"/>
  <c r="E263" i="5"/>
  <c r="F263" i="5"/>
  <c r="F264" i="5" s="1"/>
  <c r="G263" i="5"/>
  <c r="H263" i="5"/>
  <c r="H264" i="5" s="1"/>
  <c r="I263" i="5"/>
  <c r="J263" i="5"/>
  <c r="J264" i="5" s="1"/>
  <c r="K263" i="5"/>
  <c r="L263" i="5"/>
  <c r="L264" i="5" s="1"/>
  <c r="A266" i="5"/>
  <c r="K265" i="5"/>
  <c r="K264" i="5"/>
  <c r="I264" i="5"/>
  <c r="G264" i="5"/>
  <c r="E264" i="5"/>
  <c r="C264" i="5"/>
  <c r="C225" i="5"/>
  <c r="D225" i="5"/>
  <c r="D226" i="5" s="1"/>
  <c r="E225" i="5"/>
  <c r="F225" i="5"/>
  <c r="F226" i="5" s="1"/>
  <c r="G225" i="5"/>
  <c r="H225" i="5"/>
  <c r="H226" i="5" s="1"/>
  <c r="I225" i="5"/>
  <c r="J225" i="5"/>
  <c r="J226" i="5" s="1"/>
  <c r="K225" i="5"/>
  <c r="L225" i="5"/>
  <c r="L226" i="5" s="1"/>
  <c r="A228" i="5"/>
  <c r="K227" i="5"/>
  <c r="K226" i="5"/>
  <c r="I226" i="5"/>
  <c r="G226" i="5"/>
  <c r="E226" i="5"/>
  <c r="C226" i="5"/>
  <c r="C187" i="5"/>
  <c r="D187" i="5"/>
  <c r="E187" i="5"/>
  <c r="F187" i="5"/>
  <c r="G187" i="5"/>
  <c r="H187" i="5"/>
  <c r="I187" i="5"/>
  <c r="J187" i="5"/>
  <c r="K187" i="5"/>
  <c r="L187" i="5"/>
  <c r="A190" i="5"/>
  <c r="L188" i="5"/>
  <c r="K188" i="5"/>
  <c r="J188" i="5"/>
  <c r="I188" i="5"/>
  <c r="H188" i="5"/>
  <c r="G188" i="5"/>
  <c r="F188" i="5"/>
  <c r="E188" i="5"/>
  <c r="D188" i="5"/>
  <c r="C188" i="5"/>
  <c r="C149" i="5"/>
  <c r="D149" i="5"/>
  <c r="E149" i="5"/>
  <c r="E150" i="5" s="1"/>
  <c r="F149" i="5"/>
  <c r="H149" i="5"/>
  <c r="I149" i="5"/>
  <c r="J149" i="5"/>
  <c r="K149" i="5"/>
  <c r="L149" i="5"/>
  <c r="A152" i="5"/>
  <c r="L150" i="5"/>
  <c r="K150" i="5"/>
  <c r="J150" i="5"/>
  <c r="I150" i="5"/>
  <c r="H150" i="5"/>
  <c r="F150" i="5"/>
  <c r="D150" i="5"/>
  <c r="C150" i="5"/>
  <c r="C111" i="5"/>
  <c r="D111" i="5"/>
  <c r="E111" i="5"/>
  <c r="F111" i="5"/>
  <c r="F112" i="5" s="1"/>
  <c r="G111" i="5"/>
  <c r="H111" i="5"/>
  <c r="H112" i="5" s="1"/>
  <c r="I111" i="5"/>
  <c r="J111" i="5"/>
  <c r="J112" i="5" s="1"/>
  <c r="K111" i="5"/>
  <c r="L111" i="5"/>
  <c r="L112" i="5" s="1"/>
  <c r="A114" i="5"/>
  <c r="K113" i="5"/>
  <c r="K112" i="5"/>
  <c r="I112" i="5"/>
  <c r="G112" i="5"/>
  <c r="E112" i="5"/>
  <c r="C112" i="5"/>
  <c r="C73" i="5"/>
  <c r="D73" i="5"/>
  <c r="E73" i="5"/>
  <c r="F73" i="5"/>
  <c r="G73" i="5"/>
  <c r="H73" i="5"/>
  <c r="I73" i="5"/>
  <c r="J73" i="5"/>
  <c r="K73" i="5"/>
  <c r="L73" i="5"/>
  <c r="A76" i="5"/>
  <c r="K75" i="5"/>
  <c r="L74" i="5"/>
  <c r="K74" i="5"/>
  <c r="J74" i="5"/>
  <c r="I74" i="5"/>
  <c r="H74" i="5"/>
  <c r="G74" i="5"/>
  <c r="F74" i="5"/>
  <c r="E74" i="5"/>
  <c r="D74" i="5"/>
  <c r="C74" i="5"/>
  <c r="C35" i="5"/>
  <c r="D35" i="5"/>
  <c r="D36" i="5" s="1"/>
  <c r="E35" i="5"/>
  <c r="E36" i="5" s="1"/>
  <c r="F35" i="5"/>
  <c r="F36" i="5" s="1"/>
  <c r="G35" i="5"/>
  <c r="G36" i="5" s="1"/>
  <c r="H35" i="5"/>
  <c r="H36" i="5" s="1"/>
  <c r="I35" i="5"/>
  <c r="I36" i="5" s="1"/>
  <c r="J35" i="5"/>
  <c r="J36" i="5" s="1"/>
  <c r="K35" i="5"/>
  <c r="L35" i="5"/>
  <c r="L36" i="5" s="1"/>
  <c r="A38" i="5"/>
  <c r="K37" i="5"/>
  <c r="K36" i="5"/>
  <c r="C36" i="5"/>
  <c r="C376" i="4"/>
  <c r="C377" i="4"/>
  <c r="D376" i="4"/>
  <c r="D377" i="4"/>
  <c r="E376" i="4"/>
  <c r="E377" i="4"/>
  <c r="F376" i="4"/>
  <c r="F377" i="4"/>
  <c r="G376" i="4"/>
  <c r="G377" i="4" s="1"/>
  <c r="H376" i="4"/>
  <c r="H377" i="4" s="1"/>
  <c r="I376" i="4"/>
  <c r="I377" i="4" s="1"/>
  <c r="J376" i="4"/>
  <c r="J377" i="4" s="1"/>
  <c r="K376" i="4"/>
  <c r="K377" i="4" s="1"/>
  <c r="L376" i="4"/>
  <c r="L377" i="4" s="1"/>
  <c r="A379" i="4"/>
  <c r="K378" i="4"/>
  <c r="C338" i="4"/>
  <c r="D338" i="4"/>
  <c r="E338" i="4"/>
  <c r="F338" i="4"/>
  <c r="F339" i="4" s="1"/>
  <c r="G338" i="4"/>
  <c r="H338" i="4"/>
  <c r="H339" i="4" s="1"/>
  <c r="I338" i="4"/>
  <c r="J338" i="4"/>
  <c r="J339" i="4" s="1"/>
  <c r="K338" i="4"/>
  <c r="L338" i="4"/>
  <c r="L339" i="4" s="1"/>
  <c r="A341" i="4"/>
  <c r="K340" i="4"/>
  <c r="K339" i="4"/>
  <c r="I339" i="4"/>
  <c r="G339" i="4"/>
  <c r="E339" i="4"/>
  <c r="C339" i="4"/>
  <c r="C300" i="4"/>
  <c r="D300" i="4"/>
  <c r="E300" i="4"/>
  <c r="F300" i="4"/>
  <c r="G300" i="4"/>
  <c r="H300" i="4"/>
  <c r="I300" i="4"/>
  <c r="J300" i="4"/>
  <c r="K300" i="4"/>
  <c r="L300" i="4"/>
  <c r="L301" i="4" s="1"/>
  <c r="A303" i="4"/>
  <c r="K302" i="4"/>
  <c r="K301" i="4"/>
  <c r="J301" i="4"/>
  <c r="I301" i="4"/>
  <c r="H301" i="4"/>
  <c r="G301" i="4"/>
  <c r="F301" i="4"/>
  <c r="E301" i="4"/>
  <c r="D301" i="4"/>
  <c r="C301" i="4"/>
  <c r="C263" i="4"/>
  <c r="D263" i="4"/>
  <c r="E263" i="4"/>
  <c r="F263" i="4"/>
  <c r="G263" i="4"/>
  <c r="H263" i="4"/>
  <c r="I263" i="4"/>
  <c r="J263" i="4"/>
  <c r="K263" i="4"/>
  <c r="L263" i="4"/>
  <c r="A265" i="4"/>
  <c r="L264" i="4"/>
  <c r="K264" i="4"/>
  <c r="J264" i="4"/>
  <c r="I264" i="4"/>
  <c r="H264" i="4"/>
  <c r="G264" i="4"/>
  <c r="F264" i="4"/>
  <c r="E264" i="4"/>
  <c r="D264" i="4"/>
  <c r="C264" i="4"/>
  <c r="C225" i="4"/>
  <c r="D225" i="4"/>
  <c r="E225" i="4"/>
  <c r="F225" i="4"/>
  <c r="F226" i="4" s="1"/>
  <c r="G225" i="4"/>
  <c r="H225" i="4"/>
  <c r="H226" i="4" s="1"/>
  <c r="I225" i="4"/>
  <c r="J225" i="4"/>
  <c r="J226" i="4" s="1"/>
  <c r="K225" i="4"/>
  <c r="L225" i="4"/>
  <c r="L226" i="4" s="1"/>
  <c r="A228" i="4"/>
  <c r="K227" i="4"/>
  <c r="K226" i="4"/>
  <c r="I226" i="4"/>
  <c r="G226" i="4"/>
  <c r="E226" i="4"/>
  <c r="C226" i="4"/>
  <c r="C187" i="4"/>
  <c r="D187" i="4"/>
  <c r="E187" i="4"/>
  <c r="F187" i="4"/>
  <c r="G187" i="4"/>
  <c r="H187" i="4"/>
  <c r="I187" i="4"/>
  <c r="I188" i="4" s="1"/>
  <c r="J187" i="4"/>
  <c r="J188" i="4" s="1"/>
  <c r="K187" i="4"/>
  <c r="L187" i="4"/>
  <c r="L188" i="4" s="1"/>
  <c r="A190" i="4"/>
  <c r="K189" i="4"/>
  <c r="K188" i="4"/>
  <c r="G188" i="4"/>
  <c r="F188" i="4"/>
  <c r="E188" i="4"/>
  <c r="D188" i="4"/>
  <c r="C188" i="4"/>
  <c r="C149" i="4"/>
  <c r="D149" i="4"/>
  <c r="E149" i="4"/>
  <c r="F149" i="4"/>
  <c r="F150" i="4" s="1"/>
  <c r="G149" i="4"/>
  <c r="H149" i="4"/>
  <c r="H150" i="4" s="1"/>
  <c r="I149" i="4"/>
  <c r="J149" i="4"/>
  <c r="J150" i="4" s="1"/>
  <c r="K149" i="4"/>
  <c r="L149" i="4"/>
  <c r="L150" i="4" s="1"/>
  <c r="A152" i="4"/>
  <c r="K151" i="4"/>
  <c r="K150" i="4"/>
  <c r="I150" i="4"/>
  <c r="G150" i="4"/>
  <c r="E150" i="4"/>
  <c r="C150" i="4"/>
  <c r="C111" i="4"/>
  <c r="D111" i="4"/>
  <c r="E111" i="4"/>
  <c r="E112" i="4" s="1"/>
  <c r="F111" i="4"/>
  <c r="F112" i="4" s="1"/>
  <c r="G111" i="4"/>
  <c r="G112" i="4" s="1"/>
  <c r="H111" i="4"/>
  <c r="H112" i="4" s="1"/>
  <c r="I111" i="4"/>
  <c r="I112" i="4" s="1"/>
  <c r="J111" i="4"/>
  <c r="J112" i="4" s="1"/>
  <c r="K111" i="4"/>
  <c r="L111" i="4"/>
  <c r="L112" i="4" s="1"/>
  <c r="A114" i="4"/>
  <c r="K113" i="4"/>
  <c r="K112" i="4"/>
  <c r="C112" i="4"/>
  <c r="C73" i="4"/>
  <c r="D73" i="4"/>
  <c r="E73" i="4"/>
  <c r="F73" i="4"/>
  <c r="F74" i="4" s="1"/>
  <c r="G73" i="4"/>
  <c r="H73" i="4"/>
  <c r="H74" i="4" s="1"/>
  <c r="I73" i="4"/>
  <c r="J73" i="4"/>
  <c r="J74" i="4" s="1"/>
  <c r="K73" i="4"/>
  <c r="L73" i="4"/>
  <c r="L74" i="4" s="1"/>
  <c r="A76" i="4"/>
  <c r="K75" i="4"/>
  <c r="K74" i="4"/>
  <c r="I74" i="4"/>
  <c r="G74" i="4"/>
  <c r="E74" i="4"/>
  <c r="C74" i="4"/>
  <c r="C35" i="4"/>
  <c r="D35" i="4"/>
  <c r="E35" i="4"/>
  <c r="E36" i="4" s="1"/>
  <c r="F35" i="4"/>
  <c r="G35" i="4"/>
  <c r="G36" i="4" s="1"/>
  <c r="H35" i="4"/>
  <c r="I35" i="4"/>
  <c r="I36" i="4" s="1"/>
  <c r="J35" i="4"/>
  <c r="K25" i="4"/>
  <c r="L35" i="4"/>
  <c r="A38" i="4"/>
  <c r="L36" i="4"/>
  <c r="J36" i="4"/>
  <c r="H36" i="4"/>
  <c r="F36" i="4"/>
  <c r="D36" i="4"/>
  <c r="C377" i="3"/>
  <c r="D377" i="3"/>
  <c r="D378" i="3" s="1"/>
  <c r="E377" i="3"/>
  <c r="F377" i="3"/>
  <c r="F378" i="3" s="1"/>
  <c r="G377" i="3"/>
  <c r="H377" i="3"/>
  <c r="H378" i="3" s="1"/>
  <c r="I377" i="3"/>
  <c r="J377" i="3"/>
  <c r="J378" i="3" s="1"/>
  <c r="K363" i="3"/>
  <c r="K377" i="3" s="1"/>
  <c r="K378" i="3" s="1"/>
  <c r="L377" i="3"/>
  <c r="L378" i="3" s="1"/>
  <c r="A380" i="3"/>
  <c r="K379" i="3"/>
  <c r="I378" i="3"/>
  <c r="G378" i="3"/>
  <c r="E378" i="3"/>
  <c r="C378" i="3"/>
  <c r="C339" i="3"/>
  <c r="D339" i="3"/>
  <c r="E339" i="3"/>
  <c r="F339" i="3"/>
  <c r="F340" i="3" s="1"/>
  <c r="G339" i="3"/>
  <c r="H339" i="3"/>
  <c r="H340" i="3" s="1"/>
  <c r="I339" i="3"/>
  <c r="J339" i="3"/>
  <c r="J340" i="3" s="1"/>
  <c r="K339" i="3"/>
  <c r="L339" i="3"/>
  <c r="L340" i="3" s="1"/>
  <c r="A342" i="3"/>
  <c r="K341" i="3"/>
  <c r="K340" i="3"/>
  <c r="I340" i="3"/>
  <c r="G340" i="3"/>
  <c r="E340" i="3"/>
  <c r="C340" i="3"/>
  <c r="C301" i="3"/>
  <c r="D301" i="3"/>
  <c r="E301" i="3"/>
  <c r="E302" i="3" s="1"/>
  <c r="F301" i="3"/>
  <c r="F302" i="3" s="1"/>
  <c r="G301" i="3"/>
  <c r="H301" i="3"/>
  <c r="H302" i="3" s="1"/>
  <c r="I301" i="3"/>
  <c r="I302" i="3" s="1"/>
  <c r="J301" i="3"/>
  <c r="J302" i="3" s="1"/>
  <c r="K287" i="3"/>
  <c r="K288" i="3"/>
  <c r="L301" i="3"/>
  <c r="L302" i="3" s="1"/>
  <c r="A304" i="3"/>
  <c r="K303" i="3"/>
  <c r="G302" i="3"/>
  <c r="C302" i="3"/>
  <c r="C263" i="3"/>
  <c r="D263" i="3"/>
  <c r="E263" i="3"/>
  <c r="F263" i="3"/>
  <c r="G263" i="3"/>
  <c r="H263" i="3"/>
  <c r="I263" i="3"/>
  <c r="J263" i="3"/>
  <c r="K244" i="3"/>
  <c r="K263" i="3"/>
  <c r="K264" i="3" s="1"/>
  <c r="L263" i="3"/>
  <c r="D266" i="3"/>
  <c r="G266" i="3" s="1"/>
  <c r="A266" i="3"/>
  <c r="K265" i="3"/>
  <c r="L264" i="3"/>
  <c r="J264" i="3"/>
  <c r="I264" i="3"/>
  <c r="H264" i="3"/>
  <c r="G264" i="3"/>
  <c r="F264" i="3"/>
  <c r="E264" i="3"/>
  <c r="D264" i="3"/>
  <c r="C264" i="3"/>
  <c r="C225" i="3"/>
  <c r="C226" i="3" s="1"/>
  <c r="D225" i="3"/>
  <c r="E225" i="3"/>
  <c r="E226" i="3" s="1"/>
  <c r="F225" i="3"/>
  <c r="G225" i="3"/>
  <c r="G226" i="3" s="1"/>
  <c r="H225" i="3"/>
  <c r="I225" i="3"/>
  <c r="I226" i="3" s="1"/>
  <c r="J225" i="3"/>
  <c r="K210" i="3"/>
  <c r="L225" i="3"/>
  <c r="L226" i="3" s="1"/>
  <c r="A228" i="3"/>
  <c r="J226" i="3"/>
  <c r="H226" i="3"/>
  <c r="F226" i="3"/>
  <c r="D226" i="3"/>
  <c r="C187" i="3"/>
  <c r="D187" i="3"/>
  <c r="E187" i="3"/>
  <c r="E188" i="3" s="1"/>
  <c r="F187" i="3"/>
  <c r="G187" i="3"/>
  <c r="G188" i="3" s="1"/>
  <c r="H187" i="3"/>
  <c r="I187" i="3"/>
  <c r="I188" i="3" s="1"/>
  <c r="J187" i="3"/>
  <c r="K176" i="3"/>
  <c r="L187" i="3"/>
  <c r="A190" i="3"/>
  <c r="L188" i="3"/>
  <c r="J188" i="3"/>
  <c r="H188" i="3"/>
  <c r="F188" i="3"/>
  <c r="D188" i="3"/>
  <c r="C149" i="3"/>
  <c r="D149" i="3"/>
  <c r="E149" i="3"/>
  <c r="F149" i="3"/>
  <c r="F150" i="3" s="1"/>
  <c r="G149" i="3"/>
  <c r="G150" i="3" s="1"/>
  <c r="H149" i="3"/>
  <c r="I149" i="3"/>
  <c r="I150" i="3" s="1"/>
  <c r="J149" i="3"/>
  <c r="J150" i="3" s="1"/>
  <c r="K149" i="3"/>
  <c r="K150" i="3" s="1"/>
  <c r="L149" i="3"/>
  <c r="A152" i="3"/>
  <c r="K151" i="3"/>
  <c r="L150" i="3"/>
  <c r="H150" i="3"/>
  <c r="E150" i="3"/>
  <c r="C150" i="3"/>
  <c r="C111" i="3"/>
  <c r="D111" i="3"/>
  <c r="E111" i="3"/>
  <c r="F111" i="3"/>
  <c r="G111" i="3"/>
  <c r="H111" i="3"/>
  <c r="I111" i="3"/>
  <c r="J104" i="3"/>
  <c r="K111" i="3"/>
  <c r="K112" i="3" s="1"/>
  <c r="L111" i="3"/>
  <c r="L112" i="3" s="1"/>
  <c r="A114" i="3"/>
  <c r="I112" i="3"/>
  <c r="H112" i="3"/>
  <c r="G112" i="3"/>
  <c r="F112" i="3"/>
  <c r="E112" i="3"/>
  <c r="D112" i="3"/>
  <c r="C112" i="3"/>
  <c r="C73" i="3"/>
  <c r="D73" i="3"/>
  <c r="E73" i="3"/>
  <c r="F73" i="3"/>
  <c r="G73" i="3"/>
  <c r="H73" i="3"/>
  <c r="I73" i="3"/>
  <c r="J73" i="3"/>
  <c r="K62" i="3"/>
  <c r="L73" i="3"/>
  <c r="A76" i="3"/>
  <c r="L74" i="3"/>
  <c r="J74" i="3"/>
  <c r="I74" i="3"/>
  <c r="H74" i="3"/>
  <c r="G74" i="3"/>
  <c r="F74" i="3"/>
  <c r="E74" i="3"/>
  <c r="D74" i="3"/>
  <c r="C74" i="3"/>
  <c r="C35" i="3"/>
  <c r="D35" i="3"/>
  <c r="E35" i="3"/>
  <c r="F35" i="3"/>
  <c r="G35" i="3"/>
  <c r="H35" i="3"/>
  <c r="I35" i="3"/>
  <c r="J35" i="3"/>
  <c r="K28" i="3"/>
  <c r="K29" i="3"/>
  <c r="L35" i="3"/>
  <c r="A38" i="3"/>
  <c r="L36" i="3"/>
  <c r="J36" i="3"/>
  <c r="I36" i="3"/>
  <c r="H36" i="3"/>
  <c r="G36" i="3"/>
  <c r="F36" i="3"/>
  <c r="E36" i="3"/>
  <c r="D36" i="3"/>
  <c r="C36" i="3"/>
  <c r="C377" i="2"/>
  <c r="D377" i="2"/>
  <c r="E377" i="2"/>
  <c r="E378" i="2" s="1"/>
  <c r="F377" i="2"/>
  <c r="G377" i="2"/>
  <c r="G378" i="2" s="1"/>
  <c r="H377" i="2"/>
  <c r="I377" i="2"/>
  <c r="I378" i="2" s="1"/>
  <c r="J377" i="2"/>
  <c r="K360" i="2"/>
  <c r="L377" i="2"/>
  <c r="A380" i="2"/>
  <c r="L378" i="2"/>
  <c r="J378" i="2"/>
  <c r="H378" i="2"/>
  <c r="F378" i="2"/>
  <c r="D378" i="2"/>
  <c r="C339" i="2"/>
  <c r="D339" i="2"/>
  <c r="E339" i="2"/>
  <c r="E340" i="2" s="1"/>
  <c r="F339" i="2"/>
  <c r="G339" i="2"/>
  <c r="G340" i="2" s="1"/>
  <c r="H339" i="2"/>
  <c r="I339" i="2"/>
  <c r="I340" i="2" s="1"/>
  <c r="J339" i="2"/>
  <c r="K326" i="2"/>
  <c r="L339" i="2"/>
  <c r="A342" i="2"/>
  <c r="L340" i="2"/>
  <c r="J340" i="2"/>
  <c r="H340" i="2"/>
  <c r="F340" i="2"/>
  <c r="D340" i="2"/>
  <c r="C301" i="2"/>
  <c r="D301" i="2"/>
  <c r="E301" i="2"/>
  <c r="E302" i="2" s="1"/>
  <c r="F301" i="2"/>
  <c r="G301" i="2"/>
  <c r="G302" i="2" s="1"/>
  <c r="H301" i="2"/>
  <c r="I301" i="2"/>
  <c r="I302" i="2" s="1"/>
  <c r="J301" i="2"/>
  <c r="K291" i="2"/>
  <c r="L301" i="2"/>
  <c r="A304" i="2"/>
  <c r="L302" i="2"/>
  <c r="J302" i="2"/>
  <c r="H302" i="2"/>
  <c r="F302" i="2"/>
  <c r="D302" i="2"/>
  <c r="C263" i="2"/>
  <c r="D263" i="2"/>
  <c r="E263" i="2"/>
  <c r="F263" i="2"/>
  <c r="G263" i="2"/>
  <c r="H263" i="2"/>
  <c r="I263" i="2"/>
  <c r="J263" i="2"/>
  <c r="K255" i="2"/>
  <c r="K256" i="2"/>
  <c r="K263" i="2"/>
  <c r="L263" i="2"/>
  <c r="D266" i="2"/>
  <c r="G266" i="2" s="1"/>
  <c r="A266" i="2"/>
  <c r="K265" i="2"/>
  <c r="L264" i="2"/>
  <c r="K264" i="2"/>
  <c r="J264" i="2"/>
  <c r="I264" i="2"/>
  <c r="H264" i="2"/>
  <c r="G264" i="2"/>
  <c r="F264" i="2"/>
  <c r="E264" i="2"/>
  <c r="D264" i="2"/>
  <c r="C264" i="2"/>
  <c r="C225" i="2"/>
  <c r="D225" i="2"/>
  <c r="D226" i="2" s="1"/>
  <c r="E225" i="2"/>
  <c r="F225" i="2"/>
  <c r="F226" i="2" s="1"/>
  <c r="G225" i="2"/>
  <c r="H225" i="2"/>
  <c r="H226" i="2" s="1"/>
  <c r="I225" i="2"/>
  <c r="J225" i="2"/>
  <c r="J226" i="2" s="1"/>
  <c r="K217" i="2"/>
  <c r="K218" i="2"/>
  <c r="L225" i="2"/>
  <c r="L226" i="2" s="1"/>
  <c r="A228" i="2"/>
  <c r="I226" i="2"/>
  <c r="G226" i="2"/>
  <c r="E226" i="2"/>
  <c r="C226" i="2"/>
  <c r="C187" i="2"/>
  <c r="D187" i="2"/>
  <c r="E187" i="2"/>
  <c r="F187" i="2"/>
  <c r="F188" i="2" s="1"/>
  <c r="G187" i="2"/>
  <c r="H187" i="2"/>
  <c r="H188" i="2" s="1"/>
  <c r="I187" i="2"/>
  <c r="J175" i="2"/>
  <c r="J176" i="2"/>
  <c r="J187" i="2"/>
  <c r="J188" i="2" s="1"/>
  <c r="K187" i="2"/>
  <c r="L187" i="2"/>
  <c r="L188" i="2" s="1"/>
  <c r="A190" i="2"/>
  <c r="K189" i="2"/>
  <c r="K188" i="2"/>
  <c r="I188" i="2"/>
  <c r="G188" i="2"/>
  <c r="E188" i="2"/>
  <c r="C188" i="2"/>
  <c r="C149" i="2"/>
  <c r="D149" i="2"/>
  <c r="E149" i="2"/>
  <c r="E150" i="2" s="1"/>
  <c r="F149" i="2"/>
  <c r="F150" i="2" s="1"/>
  <c r="G149" i="2"/>
  <c r="H149" i="2"/>
  <c r="H150" i="2" s="1"/>
  <c r="I149" i="2"/>
  <c r="I150" i="2" s="1"/>
  <c r="J149" i="2"/>
  <c r="J150" i="2" s="1"/>
  <c r="K149" i="2"/>
  <c r="L149" i="2"/>
  <c r="L150" i="2" s="1"/>
  <c r="A152" i="2"/>
  <c r="K151" i="2"/>
  <c r="K150" i="2"/>
  <c r="G150" i="2"/>
  <c r="C150" i="2"/>
  <c r="C111" i="2"/>
  <c r="D111" i="2"/>
  <c r="E111" i="2"/>
  <c r="F111" i="2"/>
  <c r="F112" i="2" s="1"/>
  <c r="G111" i="2"/>
  <c r="H111" i="2"/>
  <c r="H112" i="2" s="1"/>
  <c r="I111" i="2"/>
  <c r="J111" i="2"/>
  <c r="J112" i="2" s="1"/>
  <c r="K111" i="2"/>
  <c r="L111" i="2"/>
  <c r="L112" i="2" s="1"/>
  <c r="A114" i="2"/>
  <c r="K113" i="2"/>
  <c r="K112" i="2"/>
  <c r="I112" i="2"/>
  <c r="G112" i="2"/>
  <c r="E112" i="2"/>
  <c r="C112" i="2"/>
  <c r="C73" i="2"/>
  <c r="D73" i="2"/>
  <c r="E73" i="2"/>
  <c r="E74" i="2" s="1"/>
  <c r="F73" i="2"/>
  <c r="F74" i="2" s="1"/>
  <c r="G73" i="2"/>
  <c r="H73" i="2"/>
  <c r="H74" i="2" s="1"/>
  <c r="I73" i="2"/>
  <c r="I74" i="2" s="1"/>
  <c r="J73" i="2"/>
  <c r="J74" i="2" s="1"/>
  <c r="K73" i="2"/>
  <c r="L73" i="2"/>
  <c r="L74" i="2" s="1"/>
  <c r="A76" i="2"/>
  <c r="K75" i="2"/>
  <c r="K74" i="2"/>
  <c r="G74" i="2"/>
  <c r="C74" i="2"/>
  <c r="C35" i="2"/>
  <c r="D35" i="2"/>
  <c r="E35" i="2"/>
  <c r="F35" i="2"/>
  <c r="F36" i="2" s="1"/>
  <c r="G35" i="2"/>
  <c r="H35" i="2"/>
  <c r="H36" i="2" s="1"/>
  <c r="I35" i="2"/>
  <c r="J35" i="2"/>
  <c r="J36" i="2" s="1"/>
  <c r="K35" i="2"/>
  <c r="L35" i="2"/>
  <c r="L36" i="2" s="1"/>
  <c r="A38" i="2"/>
  <c r="K37" i="2"/>
  <c r="K36" i="2"/>
  <c r="I36" i="2"/>
  <c r="G36" i="2"/>
  <c r="E36" i="2"/>
  <c r="C36" i="2"/>
  <c r="C111" i="1"/>
  <c r="D111" i="1"/>
  <c r="E111" i="1"/>
  <c r="F111" i="1"/>
  <c r="G111" i="1"/>
  <c r="H111" i="1"/>
  <c r="I111" i="1"/>
  <c r="J111" i="1"/>
  <c r="K111" i="1"/>
  <c r="L111" i="1"/>
  <c r="K113" i="1"/>
  <c r="L112" i="1"/>
  <c r="K112" i="1"/>
  <c r="J112" i="1"/>
  <c r="I112" i="1"/>
  <c r="H112" i="1"/>
  <c r="G112" i="1"/>
  <c r="F112" i="1"/>
  <c r="E112" i="1"/>
  <c r="D112" i="1"/>
  <c r="C112" i="1"/>
  <c r="C73" i="1"/>
  <c r="D73" i="1"/>
  <c r="D76" i="1" s="1"/>
  <c r="G76" i="1" s="1"/>
  <c r="E73" i="1"/>
  <c r="F73" i="1"/>
  <c r="F74" i="1" s="1"/>
  <c r="G73" i="1"/>
  <c r="H73" i="1"/>
  <c r="H74" i="1" s="1"/>
  <c r="I73" i="1"/>
  <c r="J73" i="1"/>
  <c r="J74" i="1" s="1"/>
  <c r="K73" i="1"/>
  <c r="L73" i="1"/>
  <c r="L74" i="1" s="1"/>
  <c r="K75" i="1"/>
  <c r="K74" i="1"/>
  <c r="I74" i="1"/>
  <c r="G74" i="1"/>
  <c r="E74" i="1"/>
  <c r="C74" i="1"/>
  <c r="C35" i="1"/>
  <c r="D35" i="1"/>
  <c r="E35" i="1"/>
  <c r="F35" i="1"/>
  <c r="F36" i="1" s="1"/>
  <c r="G35" i="1"/>
  <c r="H35" i="1"/>
  <c r="H36" i="1" s="1"/>
  <c r="I35" i="1"/>
  <c r="J35" i="1"/>
  <c r="J36" i="1" s="1"/>
  <c r="K35" i="1"/>
  <c r="L35" i="1"/>
  <c r="L36" i="1" s="1"/>
  <c r="K37" i="1"/>
  <c r="K36" i="1"/>
  <c r="I36" i="1"/>
  <c r="G36" i="1"/>
  <c r="E36" i="1"/>
  <c r="C36" i="1"/>
  <c r="D116" i="6" l="1"/>
  <c r="G116" i="6" s="1"/>
  <c r="D38" i="1"/>
  <c r="G38" i="1" s="1"/>
  <c r="D190" i="2"/>
  <c r="G190" i="2" s="1"/>
  <c r="K225" i="2"/>
  <c r="K226" i="2" s="1"/>
  <c r="K227" i="2"/>
  <c r="K301" i="2"/>
  <c r="K302" i="2" s="1"/>
  <c r="K303" i="2"/>
  <c r="D304" i="2"/>
  <c r="G304" i="2" s="1"/>
  <c r="C302" i="2"/>
  <c r="K339" i="2"/>
  <c r="K340" i="2" s="1"/>
  <c r="K341" i="2"/>
  <c r="D342" i="2"/>
  <c r="G342" i="2" s="1"/>
  <c r="C340" i="2"/>
  <c r="K377" i="2"/>
  <c r="K378" i="2" s="1"/>
  <c r="K379" i="2"/>
  <c r="D380" i="2"/>
  <c r="G380" i="2" s="1"/>
  <c r="C378" i="2"/>
  <c r="K35" i="3"/>
  <c r="K36" i="3" s="1"/>
  <c r="K37" i="3"/>
  <c r="D38" i="3"/>
  <c r="G38" i="3" s="1"/>
  <c r="K187" i="3"/>
  <c r="K188" i="3" s="1"/>
  <c r="K189" i="3"/>
  <c r="D190" i="3"/>
  <c r="G190" i="3" s="1"/>
  <c r="K35" i="4"/>
  <c r="K36" i="4" s="1"/>
  <c r="K37" i="4"/>
  <c r="D38" i="4"/>
  <c r="G38" i="4" s="1"/>
  <c r="D76" i="4"/>
  <c r="G76" i="4" s="1"/>
  <c r="D152" i="4"/>
  <c r="G152" i="4" s="1"/>
  <c r="D228" i="4"/>
  <c r="G228" i="4" s="1"/>
  <c r="D303" i="4"/>
  <c r="G303" i="4" s="1"/>
  <c r="D341" i="4"/>
  <c r="G341" i="4" s="1"/>
  <c r="D339" i="4"/>
  <c r="D114" i="5"/>
  <c r="G114" i="5" s="1"/>
  <c r="D112" i="5"/>
  <c r="D38" i="2"/>
  <c r="G38" i="2" s="1"/>
  <c r="D114" i="2"/>
  <c r="G114" i="2" s="1"/>
  <c r="D36" i="1"/>
  <c r="D74" i="1"/>
  <c r="D114" i="1"/>
  <c r="G114" i="1" s="1"/>
  <c r="D76" i="2"/>
  <c r="G76" i="2" s="1"/>
  <c r="D152" i="2"/>
  <c r="G152" i="2" s="1"/>
  <c r="K73" i="3"/>
  <c r="K74" i="3" s="1"/>
  <c r="K75" i="3"/>
  <c r="D76" i="3"/>
  <c r="G76" i="3" s="1"/>
  <c r="J111" i="3"/>
  <c r="J112" i="3" s="1"/>
  <c r="K113" i="3"/>
  <c r="D152" i="3"/>
  <c r="G152" i="3" s="1"/>
  <c r="D150" i="3"/>
  <c r="C188" i="3"/>
  <c r="K225" i="3"/>
  <c r="K226" i="3" s="1"/>
  <c r="K227" i="3"/>
  <c r="D342" i="3"/>
  <c r="G342" i="3" s="1"/>
  <c r="C36" i="4"/>
  <c r="D226" i="4"/>
  <c r="D76" i="5"/>
  <c r="G76" i="5" s="1"/>
  <c r="K301" i="3"/>
  <c r="K302" i="3" s="1"/>
  <c r="D114" i="4"/>
  <c r="G114" i="4" s="1"/>
  <c r="D190" i="4"/>
  <c r="G190" i="4" s="1"/>
  <c r="D265" i="4"/>
  <c r="G265" i="4" s="1"/>
  <c r="D38" i="6"/>
  <c r="G38" i="6" s="1"/>
  <c r="D77" i="6"/>
  <c r="G77" i="6" s="1"/>
  <c r="C75" i="6"/>
  <c r="D304" i="5"/>
  <c r="G304" i="5" s="1"/>
  <c r="D38" i="5"/>
  <c r="G38" i="5" s="1"/>
  <c r="D152" i="5"/>
  <c r="G152" i="5" s="1"/>
  <c r="D190" i="5"/>
  <c r="G190" i="5" s="1"/>
  <c r="D228" i="5"/>
  <c r="G228" i="5" s="1"/>
  <c r="D266" i="5"/>
  <c r="G266" i="5" s="1"/>
  <c r="D342" i="5"/>
  <c r="G342" i="5" s="1"/>
  <c r="C36" i="6"/>
  <c r="D418" i="5"/>
  <c r="G418" i="5" s="1"/>
  <c r="C416" i="5"/>
  <c r="D380" i="5"/>
  <c r="G380" i="5" s="1"/>
  <c r="F378" i="5"/>
  <c r="D228" i="2"/>
  <c r="G228" i="2" s="1"/>
  <c r="D228" i="3"/>
  <c r="G228" i="3" s="1"/>
  <c r="D304" i="3"/>
  <c r="G304" i="3" s="1"/>
  <c r="D380" i="3"/>
  <c r="G380" i="3" s="1"/>
  <c r="G379" i="4"/>
  <c r="D36" i="2"/>
  <c r="D74" i="2"/>
  <c r="D112" i="2"/>
  <c r="D150" i="2"/>
  <c r="D188" i="2"/>
  <c r="D302" i="3"/>
  <c r="D340" i="3"/>
  <c r="D74" i="4"/>
  <c r="D112" i="4"/>
  <c r="D150" i="4"/>
  <c r="H188" i="4"/>
  <c r="D379" i="4"/>
  <c r="D114" i="3" l="1"/>
  <c r="G114" i="3" s="1"/>
</calcChain>
</file>

<file path=xl/sharedStrings.xml><?xml version="1.0" encoding="utf-8"?>
<sst xmlns="http://schemas.openxmlformats.org/spreadsheetml/2006/main" count="1443" uniqueCount="48">
  <si>
    <t>BOSTWICK IRRIG. DIST. IN NEBRASKA</t>
  </si>
  <si>
    <t>NAPONEE CANAL</t>
  </si>
  <si>
    <t>DAILY DISCHARGE</t>
  </si>
  <si>
    <t>FROM KRP FORM NO. 259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</si>
  <si>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</si>
  <si>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</si>
  <si>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</si>
  <si>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</si>
  <si>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</si>
  <si>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</si>
  <si>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</si>
  <si>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</si>
  <si>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</si>
  <si>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</si>
  <si>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</si>
  <si>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</si>
  <si>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</si>
  <si>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</si>
  <si>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</si>
  <si>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</si>
  <si>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</si>
  <si>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</si>
  <si>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</si>
  <si>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</si>
  <si>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 xml:space="preserve"> +River Pump</t>
  </si>
  <si>
    <t>July</t>
  </si>
  <si>
    <t>August</t>
  </si>
  <si>
    <t>September</t>
  </si>
  <si>
    <t>River Pump</t>
  </si>
  <si>
    <t>cfs</t>
  </si>
  <si>
    <t>River pump in June</t>
  </si>
  <si>
    <t>River pump in July</t>
  </si>
  <si>
    <t>River pump in Aug</t>
  </si>
  <si>
    <t>Pump</t>
  </si>
  <si>
    <t>June</t>
  </si>
  <si>
    <t>Naponee Pump</t>
  </si>
  <si>
    <t>Aug</t>
  </si>
  <si>
    <t>Ramp</t>
  </si>
  <si>
    <t>Aug.</t>
  </si>
  <si>
    <t>FROM KRP FORM NO. 259A</t>
  </si>
  <si>
    <t>File Name:  NAP-DLY.XLS</t>
  </si>
  <si>
    <t>BOSTWICK IRRIGATION DISTRICT IN NEBRASKA</t>
  </si>
  <si>
    <t>CANAL DID NOT RUN IN 2004</t>
  </si>
  <si>
    <t>DID NOT RUN IN 2005</t>
  </si>
  <si>
    <t>DID NOT RUN IN 2006</t>
  </si>
  <si>
    <t>DID NOT RUN IN 2007</t>
  </si>
  <si>
    <t>FROM DCP (HYDROMET)</t>
  </si>
  <si>
    <t>CANAL DID NOT OPERATE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</si>
</sst>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1" fillId="0" borderId="2" xfId="0" applyNumberFormat="1" applyFont="1" applyBorder="1" applyProtection="1"/>
    <xf numFmtId="164" fontId="2" fillId="0" borderId="3" xfId="0" applyNumberFormat="1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3" xfId="0" applyNumberFormat="1" applyFont="1" applyBorder="1" applyAlignment="1" applyProtection="1">
      <alignment horizontal="center"/>
    </xf>
    <xf numFmtId="0" fontId="2" fillId="0" borderId="0" xfId="0" quotePrefix="1" applyFont="1" applyAlignment="1" applyProtection="1">
      <alignment horizontal="left"/>
    </xf>
    <xf numFmtId="164" fontId="1" fillId="0" borderId="3" xfId="0" applyNumberFormat="1" applyFont="1" applyBorder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6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/>
      <c r="H4" s="6"/>
      <c r="I4" s="6">
        <v>18.5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/>
      <c r="I5" s="6">
        <v>14.8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4.0999999999999996</v>
      </c>
      <c r="I6" s="6">
        <v>9.3000000000000007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6.4</v>
      </c>
      <c r="I7" s="6">
        <v>3.7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6.5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6.5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8.3000000000000007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14.2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19.100000000000001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19.399999999999999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19.5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8.3000000000000007</v>
      </c>
      <c r="H15" s="6">
        <v>21.3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13.5</v>
      </c>
      <c r="H16" s="6">
        <v>22.8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13.2</v>
      </c>
      <c r="H17" s="6">
        <v>26.3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13.3</v>
      </c>
      <c r="H18" s="6">
        <v>31.2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13.5</v>
      </c>
      <c r="H19" s="6">
        <v>36.799999999999997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16</v>
      </c>
      <c r="H20" s="6">
        <v>39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23.4</v>
      </c>
      <c r="H21" s="6">
        <v>43.9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30.4</v>
      </c>
      <c r="H22" s="6">
        <v>41.9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33.1</v>
      </c>
      <c r="H23" s="6">
        <v>41.9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41.8</v>
      </c>
      <c r="H24" s="6">
        <v>42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48.1</v>
      </c>
      <c r="H25" s="6">
        <v>42.1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48.1</v>
      </c>
      <c r="H26" s="6">
        <v>42.1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48.1</v>
      </c>
      <c r="H27" s="6">
        <v>38.700000000000003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48.1</v>
      </c>
      <c r="H28" s="6">
        <v>33.700000000000003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49.2</v>
      </c>
      <c r="H29" s="6">
        <v>31.3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35.5</v>
      </c>
      <c r="H30" s="6">
        <v>30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21.1</v>
      </c>
      <c r="H31" s="6">
        <v>27.1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4</v>
      </c>
      <c r="H32" s="6">
        <v>22.7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>
        <v>20.100000000000001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/>
      <c r="H34" s="7">
        <v>19.8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508.70000000000005</v>
      </c>
      <c r="H35" s="9">
        <f t="shared" si="0"/>
        <v>758.7</v>
      </c>
      <c r="I35" s="9">
        <f t="shared" si="0"/>
        <v>46.3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1009.0064500000001</v>
      </c>
      <c r="H36" s="10">
        <f t="shared" si="1"/>
        <v>1504.8814500000001</v>
      </c>
      <c r="I36" s="10">
        <f t="shared" si="1"/>
        <v>91.83605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51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1313.7</v>
      </c>
      <c r="E38" s="14" t="s">
        <v>17</v>
      </c>
      <c r="F38" s="14"/>
      <c r="G38" s="13">
        <f>D38*1.9835</f>
        <v>2605.7239500000001</v>
      </c>
      <c r="H38" s="14" t="s">
        <v>22</v>
      </c>
      <c r="I38" s="12" t="s">
        <v>23</v>
      </c>
      <c r="J38" s="12"/>
      <c r="K38" s="15">
        <v>55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11.6</v>
      </c>
      <c r="H42" s="6">
        <v>7.2</v>
      </c>
      <c r="I42" s="6">
        <v>9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12.3</v>
      </c>
      <c r="H43" s="6">
        <v>14.8</v>
      </c>
      <c r="I43" s="6">
        <v>9.1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18.100000000000001</v>
      </c>
      <c r="H44" s="6">
        <v>15.1</v>
      </c>
      <c r="I44" s="6">
        <v>3.4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20.8</v>
      </c>
      <c r="H45" s="6">
        <v>15.2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27.8</v>
      </c>
      <c r="H46" s="6">
        <v>16.600000000000001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30.5</v>
      </c>
      <c r="H47" s="6">
        <v>25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30.7</v>
      </c>
      <c r="H48" s="6">
        <v>30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32.200000000000003</v>
      </c>
      <c r="H49" s="6">
        <v>30.9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33.9</v>
      </c>
      <c r="H50" s="6">
        <v>32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33.9</v>
      </c>
      <c r="H51" s="6">
        <v>14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33.9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33.799999999999997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33.799999999999997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33.299999999999997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33.4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34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33.700000000000003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34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33.9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33.299999999999997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7"/>
      <c r="E62" s="17" t="s">
        <v>24</v>
      </c>
      <c r="F62" s="6"/>
      <c r="G62" s="6">
        <v>32.299999999999997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18" t="s">
        <v>25</v>
      </c>
      <c r="F63" s="6">
        <v>265.89999999999998</v>
      </c>
      <c r="G63" s="6">
        <v>32.299999999999997</v>
      </c>
      <c r="H63" s="6"/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18" t="s">
        <v>26</v>
      </c>
      <c r="F64" s="6">
        <v>56</v>
      </c>
      <c r="G64" s="6">
        <v>25</v>
      </c>
      <c r="H64" s="6">
        <v>3.5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18" t="s">
        <v>27</v>
      </c>
      <c r="F65" s="6">
        <v>0</v>
      </c>
      <c r="G65" s="6">
        <v>11</v>
      </c>
      <c r="H65" s="6">
        <v>9.5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6.1</v>
      </c>
      <c r="H66" s="6">
        <v>11.7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7</v>
      </c>
      <c r="H67" s="6">
        <v>18.2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>
        <v>6.1</v>
      </c>
      <c r="H68" s="6">
        <v>26.5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>
        <v>5</v>
      </c>
      <c r="H69" s="6">
        <v>31.7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/>
      <c r="G70" s="6">
        <v>3.5</v>
      </c>
      <c r="H70" s="6">
        <v>28.5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/>
      <c r="G71" s="6">
        <v>3</v>
      </c>
      <c r="H71" s="6">
        <v>19.7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</v>
      </c>
      <c r="H72" s="7">
        <v>11.4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321.89999999999998</v>
      </c>
      <c r="G73" s="9">
        <f t="shared" si="2"/>
        <v>723.19999999999993</v>
      </c>
      <c r="H73" s="9">
        <f t="shared" si="2"/>
        <v>361.49999999999994</v>
      </c>
      <c r="I73" s="9">
        <f t="shared" si="2"/>
        <v>21.5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638.48865000000001</v>
      </c>
      <c r="G74" s="10">
        <f t="shared" si="3"/>
        <v>1434.4671999999998</v>
      </c>
      <c r="H74" s="10">
        <f t="shared" si="3"/>
        <v>717.03524999999991</v>
      </c>
      <c r="I74" s="10">
        <f t="shared" si="3"/>
        <v>42.645250000000004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COUNTA(C42:L72)-4-7</f>
        <v>53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1428.1</v>
      </c>
      <c r="E76" s="14" t="s">
        <v>17</v>
      </c>
      <c r="F76" s="14"/>
      <c r="G76" s="13">
        <f>D76*1.9835</f>
        <v>2832.6363499999998</v>
      </c>
      <c r="H76" s="14" t="s">
        <v>22</v>
      </c>
      <c r="I76" s="12" t="s">
        <v>23</v>
      </c>
      <c r="J76" s="12"/>
      <c r="K76" s="15">
        <v>65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7.5</v>
      </c>
      <c r="H80" s="6">
        <v>31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17.100000000000001</v>
      </c>
      <c r="H81" s="6">
        <v>31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26.1</v>
      </c>
      <c r="H82" s="6">
        <v>31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29.8</v>
      </c>
      <c r="H83" s="6">
        <v>31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29.8</v>
      </c>
      <c r="H84" s="6">
        <v>31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10.6</v>
      </c>
      <c r="H85" s="6">
        <v>33.700000000000003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34.700000000000003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32.9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21.6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24.8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26.5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26.5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26.5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11.1</v>
      </c>
      <c r="H94" s="6">
        <v>26.5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21</v>
      </c>
      <c r="H95" s="6">
        <v>23.7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23.6</v>
      </c>
      <c r="H96" s="6">
        <v>21.4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26.6</v>
      </c>
      <c r="H97" s="6">
        <v>20.399999999999999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11.1</v>
      </c>
      <c r="H98" s="6">
        <v>21.2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23.2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23.2</v>
      </c>
      <c r="I100" s="6"/>
      <c r="J100" s="6" t="s">
        <v>28</v>
      </c>
      <c r="K100" s="6">
        <v>141.5</v>
      </c>
      <c r="L100" s="7" t="s">
        <v>29</v>
      </c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21.4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18.899999999999999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17.8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15.4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11.6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10.7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9.8000000000000007</v>
      </c>
      <c r="H107" s="6">
        <v>10.199999999999999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19.100000000000001</v>
      </c>
      <c r="H108" s="6">
        <v>10.5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24.3</v>
      </c>
      <c r="H109" s="6">
        <v>6.9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28.9</v>
      </c>
      <c r="H110" s="7"/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296.39999999999998</v>
      </c>
      <c r="H111" s="9">
        <f t="shared" si="4"/>
        <v>682.2</v>
      </c>
      <c r="I111" s="9">
        <f t="shared" si="4"/>
        <v>0</v>
      </c>
      <c r="J111" s="9">
        <f t="shared" si="4"/>
        <v>0</v>
      </c>
      <c r="K111" s="9">
        <f t="shared" si="4"/>
        <v>141.5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587.90940000000001</v>
      </c>
      <c r="H112" s="10">
        <f t="shared" si="5"/>
        <v>1353.1437000000001</v>
      </c>
      <c r="I112" s="10">
        <f t="shared" si="5"/>
        <v>0</v>
      </c>
      <c r="J112" s="10">
        <f t="shared" si="5"/>
        <v>0</v>
      </c>
      <c r="K112" s="10">
        <f t="shared" si="5"/>
        <v>280.66525000000001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COUNTA(C80:L110)-4-3</f>
        <v>45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1120.0999999999999</v>
      </c>
      <c r="E114" s="14" t="s">
        <v>17</v>
      </c>
      <c r="F114" s="14"/>
      <c r="G114" s="13">
        <f>D114*1.9835</f>
        <v>2221.7183499999996</v>
      </c>
      <c r="H114" s="14" t="s">
        <v>22</v>
      </c>
      <c r="I114" s="12" t="s">
        <v>23</v>
      </c>
      <c r="J114" s="12"/>
      <c r="K114" s="15">
        <v>61</v>
      </c>
      <c r="L114" s="12" t="s">
        <v>20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4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37.700000000000003</v>
      </c>
      <c r="H4" s="6">
        <v>25.8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37.6</v>
      </c>
      <c r="H5" s="6">
        <v>24.7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37.6</v>
      </c>
      <c r="H6" s="6">
        <v>29.6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37.4</v>
      </c>
      <c r="H7" s="6">
        <v>32.5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37.299999999999997</v>
      </c>
      <c r="H8" s="6">
        <v>32.5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37.4</v>
      </c>
      <c r="H9" s="6">
        <v>32.6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37.4</v>
      </c>
      <c r="H10" s="6">
        <v>32.700000000000003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37.299999999999997</v>
      </c>
      <c r="H11" s="6">
        <v>32.799999999999997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37.299999999999997</v>
      </c>
      <c r="H12" s="6">
        <v>32.5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37.200000000000003</v>
      </c>
      <c r="H13" s="6">
        <v>32.5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37.1</v>
      </c>
      <c r="H14" s="6">
        <v>29.8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37.1</v>
      </c>
      <c r="H15" s="6">
        <v>25.2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37.1</v>
      </c>
      <c r="H16" s="6">
        <v>20.8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37</v>
      </c>
      <c r="H17" s="6">
        <v>18.899999999999999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37</v>
      </c>
      <c r="H18" s="6">
        <v>18.8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35.200000000000003</v>
      </c>
      <c r="H19" s="6">
        <v>20.8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31.9</v>
      </c>
      <c r="H20" s="6">
        <v>24.5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27.7</v>
      </c>
      <c r="H21" s="6">
        <v>24.5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25.2</v>
      </c>
      <c r="H22" s="6">
        <v>24.3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25.2</v>
      </c>
      <c r="H23" s="6">
        <v>18.600000000000001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25.2</v>
      </c>
      <c r="H24" s="6">
        <v>14.9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25.2</v>
      </c>
      <c r="H25" s="6">
        <v>6.8</v>
      </c>
      <c r="I25" s="6" t="s">
        <v>30</v>
      </c>
      <c r="J25" s="6"/>
      <c r="K25" s="6">
        <v>59.8</v>
      </c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11.8</v>
      </c>
      <c r="G26" s="6">
        <v>27.7</v>
      </c>
      <c r="H26" s="6"/>
      <c r="I26" s="6" t="s">
        <v>31</v>
      </c>
      <c r="J26" s="6"/>
      <c r="K26" s="6">
        <v>274</v>
      </c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19.5</v>
      </c>
      <c r="G27" s="6">
        <v>29.8</v>
      </c>
      <c r="H27" s="6"/>
      <c r="I27" s="6" t="s">
        <v>32</v>
      </c>
      <c r="J27" s="6"/>
      <c r="K27" s="6">
        <v>70.099999999999994</v>
      </c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19.5</v>
      </c>
      <c r="G28" s="6">
        <v>29.5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25.4</v>
      </c>
      <c r="G29" s="6">
        <v>29.3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30.8</v>
      </c>
      <c r="G30" s="6">
        <v>29.4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30.7</v>
      </c>
      <c r="G31" s="6">
        <v>29.3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30.6</v>
      </c>
      <c r="G32" s="6">
        <v>28.2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34</v>
      </c>
      <c r="G33" s="6">
        <v>26.9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26.9</v>
      </c>
      <c r="H34" s="7"/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202.29999999999998</v>
      </c>
      <c r="G35" s="9">
        <f t="shared" si="0"/>
        <v>1012.1000000000003</v>
      </c>
      <c r="H35" s="9">
        <f t="shared" si="0"/>
        <v>556.09999999999991</v>
      </c>
      <c r="I35" s="9">
        <f t="shared" si="0"/>
        <v>0</v>
      </c>
      <c r="J35" s="9">
        <f t="shared" si="0"/>
        <v>0</v>
      </c>
      <c r="K35" s="9">
        <f t="shared" si="0"/>
        <v>403.9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401.26204999999999</v>
      </c>
      <c r="G36" s="10">
        <f t="shared" si="1"/>
        <v>2007.5003500000005</v>
      </c>
      <c r="H36" s="10">
        <f t="shared" si="1"/>
        <v>1103.0243499999999</v>
      </c>
      <c r="I36" s="10">
        <f t="shared" si="1"/>
        <v>0</v>
      </c>
      <c r="J36" s="10">
        <f t="shared" si="1"/>
        <v>0</v>
      </c>
      <c r="K36" s="10">
        <f t="shared" si="1"/>
        <v>801.13564999999994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COUNTA(C4:L34)-4-6</f>
        <v>61</v>
      </c>
      <c r="L37" s="9" t="s">
        <v>20</v>
      </c>
      <c r="M37" s="2"/>
    </row>
    <row r="38" spans="1:13" ht="16.5" thickBot="1">
      <c r="A38" s="12">
        <f>A4</f>
        <v>1970</v>
      </c>
      <c r="B38" s="12" t="s">
        <v>21</v>
      </c>
      <c r="C38" s="12"/>
      <c r="D38" s="13">
        <f>SUM(C35:L35)</f>
        <v>2174.4</v>
      </c>
      <c r="E38" s="14" t="s">
        <v>17</v>
      </c>
      <c r="F38" s="14"/>
      <c r="G38" s="13">
        <f>D38*1.9835</f>
        <v>4312.9224000000004</v>
      </c>
      <c r="H38" s="14" t="s">
        <v>22</v>
      </c>
      <c r="I38" s="12" t="s">
        <v>23</v>
      </c>
      <c r="J38" s="12"/>
      <c r="K38" s="15">
        <v>61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32.1</v>
      </c>
      <c r="H42" s="6">
        <v>33.299999999999997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33.799999999999997</v>
      </c>
      <c r="H43" s="6">
        <v>33.4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36.299999999999997</v>
      </c>
      <c r="H44" s="6">
        <v>33.4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30.8</v>
      </c>
      <c r="H45" s="6">
        <v>33.4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17.600000000000001</v>
      </c>
      <c r="H46" s="6">
        <v>33.299999999999997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10.3</v>
      </c>
      <c r="H47" s="6">
        <v>32.200000000000003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10.3</v>
      </c>
      <c r="H48" s="6">
        <v>30.8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13.2</v>
      </c>
      <c r="H49" s="6">
        <v>30.7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13.3</v>
      </c>
      <c r="H50" s="6">
        <v>32.9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10.3</v>
      </c>
      <c r="H51" s="6">
        <v>35.799999999999997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10.3</v>
      </c>
      <c r="H52" s="6">
        <v>35.799999999999997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13.2</v>
      </c>
      <c r="H53" s="6">
        <v>33.9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18.8</v>
      </c>
      <c r="H54" s="6">
        <v>32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27.8</v>
      </c>
      <c r="H55" s="6">
        <v>30.2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32.799999999999997</v>
      </c>
      <c r="H56" s="6">
        <v>27.8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32.799999999999997</v>
      </c>
      <c r="H57" s="6">
        <v>27.7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33.5</v>
      </c>
      <c r="H58" s="6">
        <v>27.8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33.799999999999997</v>
      </c>
      <c r="H59" s="6">
        <v>27.7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33.799999999999997</v>
      </c>
      <c r="H60" s="6">
        <v>26.1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33.799999999999997</v>
      </c>
      <c r="H61" s="6">
        <v>24.8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33.700000000000003</v>
      </c>
      <c r="H62" s="6">
        <v>22.6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33.5</v>
      </c>
      <c r="H63" s="6">
        <v>19.399999999999999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33.4</v>
      </c>
      <c r="H64" s="6">
        <v>21.4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9.6999999999999993</v>
      </c>
      <c r="G65" s="6">
        <v>33.4</v>
      </c>
      <c r="H65" s="6">
        <v>23.8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16.100000000000001</v>
      </c>
      <c r="G66" s="6">
        <v>33.299999999999997</v>
      </c>
      <c r="H66" s="6">
        <v>26.4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15.9</v>
      </c>
      <c r="G67" s="6">
        <v>33.299999999999997</v>
      </c>
      <c r="H67" s="6">
        <v>28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15.8</v>
      </c>
      <c r="G68" s="6">
        <v>33.299999999999997</v>
      </c>
      <c r="H68" s="6">
        <v>28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21.1</v>
      </c>
      <c r="G69" s="6">
        <v>33.299999999999997</v>
      </c>
      <c r="H69" s="6">
        <v>28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28.6</v>
      </c>
      <c r="G70" s="6">
        <v>33.299999999999997</v>
      </c>
      <c r="H70" s="6">
        <v>28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32.1</v>
      </c>
      <c r="G71" s="6">
        <v>33.299999999999997</v>
      </c>
      <c r="H71" s="6">
        <v>21.1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33.299999999999997</v>
      </c>
      <c r="H72" s="7">
        <v>6.8</v>
      </c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139.29999999999998</v>
      </c>
      <c r="G73" s="9">
        <f t="shared" si="2"/>
        <v>845.6999999999997</v>
      </c>
      <c r="H73" s="9">
        <f t="shared" si="2"/>
        <v>876.49999999999989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276.30154999999996</v>
      </c>
      <c r="G74" s="10">
        <f t="shared" si="3"/>
        <v>1677.4459499999994</v>
      </c>
      <c r="H74" s="10">
        <f t="shared" si="3"/>
        <v>1738.5377499999997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69</v>
      </c>
      <c r="L75" s="9" t="s">
        <v>20</v>
      </c>
      <c r="M75" s="2"/>
    </row>
    <row r="76" spans="1:13" ht="16.5" thickBot="1">
      <c r="A76" s="12">
        <f>A42</f>
        <v>1971</v>
      </c>
      <c r="B76" s="12" t="s">
        <v>21</v>
      </c>
      <c r="C76" s="12"/>
      <c r="D76" s="13">
        <f>SUM(C73:L73)</f>
        <v>1861.4999999999995</v>
      </c>
      <c r="E76" s="14" t="s">
        <v>17</v>
      </c>
      <c r="F76" s="14"/>
      <c r="G76" s="13">
        <f>D76*1.9835</f>
        <v>3692.285249999999</v>
      </c>
      <c r="H76" s="14" t="s">
        <v>22</v>
      </c>
      <c r="I76" s="12" t="s">
        <v>23</v>
      </c>
      <c r="J76" s="12"/>
      <c r="K76" s="15">
        <v>69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/>
      <c r="G80" s="6"/>
      <c r="H80" s="6">
        <v>28.7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28.8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12.3</v>
      </c>
      <c r="H82" s="6">
        <v>18.2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18.2</v>
      </c>
      <c r="H83" s="6">
        <v>3.5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18.2</v>
      </c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19</v>
      </c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21.9</v>
      </c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24</v>
      </c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24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31.9</v>
      </c>
      <c r="H89" s="6">
        <v>7.9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37.1</v>
      </c>
      <c r="H90" s="6">
        <v>18.8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37.1</v>
      </c>
      <c r="H91" s="6">
        <v>18.8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37.1</v>
      </c>
      <c r="H92" s="6">
        <v>18.8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36.299999999999997</v>
      </c>
      <c r="H93" s="6">
        <v>29.4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36.299999999999997</v>
      </c>
      <c r="H94" s="6">
        <v>36.799999999999997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36.299999999999997</v>
      </c>
      <c r="H95" s="6">
        <v>36.799999999999997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36.299999999999997</v>
      </c>
      <c r="H96" s="6">
        <v>36.799999999999997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36.299999999999997</v>
      </c>
      <c r="H97" s="6">
        <v>36.700000000000003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36.299999999999997</v>
      </c>
      <c r="H98" s="6">
        <v>36.4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36.299999999999997</v>
      </c>
      <c r="H99" s="6">
        <v>36.299999999999997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36.299999999999997</v>
      </c>
      <c r="H100" s="6">
        <v>36.200000000000003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36.299999999999997</v>
      </c>
      <c r="H101" s="6">
        <v>36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36.299999999999997</v>
      </c>
      <c r="H102" s="6">
        <v>34.1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36.299999999999997</v>
      </c>
      <c r="H103" s="6">
        <v>15.9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36.299999999999997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36.200000000000003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36.200000000000003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36.200000000000003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31.8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28.6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28.7</v>
      </c>
      <c r="H110" s="7"/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914.1</v>
      </c>
      <c r="H111" s="9">
        <f t="shared" si="4"/>
        <v>514.9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1813.11735</v>
      </c>
      <c r="H112" s="10">
        <f t="shared" si="5"/>
        <v>1021.3041499999999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48</v>
      </c>
      <c r="L113" s="9" t="s">
        <v>20</v>
      </c>
      <c r="M113" s="2"/>
    </row>
    <row r="114" spans="1:13" ht="16.5" thickBot="1">
      <c r="A114" s="12">
        <f>A80</f>
        <v>1972</v>
      </c>
      <c r="B114" s="12" t="s">
        <v>21</v>
      </c>
      <c r="C114" s="12"/>
      <c r="D114" s="13">
        <f>SUM(C111:L111)</f>
        <v>1429</v>
      </c>
      <c r="E114" s="14" t="s">
        <v>17</v>
      </c>
      <c r="F114" s="14"/>
      <c r="G114" s="13">
        <f>D114*1.9835</f>
        <v>2834.4214999999999</v>
      </c>
      <c r="H114" s="14" t="s">
        <v>22</v>
      </c>
      <c r="I114" s="12" t="s">
        <v>23</v>
      </c>
      <c r="J114" s="12"/>
      <c r="K114" s="15">
        <v>60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30.8</v>
      </c>
      <c r="H118" s="6">
        <v>22.3</v>
      </c>
      <c r="I118" s="6">
        <v>17.3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30.8</v>
      </c>
      <c r="H119" s="6">
        <v>26.7</v>
      </c>
      <c r="I119" s="6">
        <v>10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32</v>
      </c>
      <c r="H120" s="6">
        <v>30.4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34.9</v>
      </c>
      <c r="H121" s="6">
        <v>32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37.4</v>
      </c>
      <c r="H122" s="6">
        <v>31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37.4</v>
      </c>
      <c r="H123" s="6">
        <v>30.2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37.4</v>
      </c>
      <c r="H124" s="6">
        <v>30.2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37.4</v>
      </c>
      <c r="H125" s="6">
        <v>31.9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37.4</v>
      </c>
      <c r="H126" s="6">
        <v>33.799999999999997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37.4</v>
      </c>
      <c r="H127" s="6">
        <v>34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37.200000000000003</v>
      </c>
      <c r="H128" s="6">
        <v>34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37.1</v>
      </c>
      <c r="H129" s="6">
        <v>33.9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37.1</v>
      </c>
      <c r="H130" s="6">
        <v>15.4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14.6</v>
      </c>
      <c r="H131" s="6"/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/>
      <c r="I132" s="6"/>
      <c r="J132" s="6"/>
      <c r="K132" s="21" t="s">
        <v>22</v>
      </c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/>
      <c r="I133" s="6"/>
      <c r="J133" s="18" t="s">
        <v>33</v>
      </c>
      <c r="K133" s="6">
        <v>5</v>
      </c>
      <c r="L133" s="7" t="s">
        <v>34</v>
      </c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/>
      <c r="I134" s="6"/>
      <c r="J134" s="6"/>
      <c r="K134" s="6">
        <v>296</v>
      </c>
      <c r="L134" s="7" t="s">
        <v>25</v>
      </c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7</v>
      </c>
      <c r="H135" s="6"/>
      <c r="I135" s="6"/>
      <c r="J135" s="6"/>
      <c r="K135" s="6">
        <v>316</v>
      </c>
      <c r="L135" s="7" t="s">
        <v>26</v>
      </c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8.1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10.5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20.100000000000001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>
        <v>24.9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>
        <v>32.6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>
        <v>36.4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>
        <v>36.299999999999997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8.9</v>
      </c>
      <c r="G143" s="6"/>
      <c r="H143" s="6">
        <v>36.299999999999997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15.9</v>
      </c>
      <c r="G144" s="6"/>
      <c r="H144" s="6">
        <v>36.299999999999997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20.6</v>
      </c>
      <c r="G145" s="6">
        <v>10.1</v>
      </c>
      <c r="H145" s="6">
        <v>36.299999999999997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27.2</v>
      </c>
      <c r="G146" s="6">
        <v>18.5</v>
      </c>
      <c r="H146" s="6">
        <v>36.200000000000003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30.9</v>
      </c>
      <c r="G147" s="6">
        <v>18.5</v>
      </c>
      <c r="H147" s="6">
        <v>34.1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19.5</v>
      </c>
      <c r="H148" s="7">
        <v>27.9</v>
      </c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J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103.5</v>
      </c>
      <c r="G149" s="9">
        <f t="shared" si="6"/>
        <v>560.60000000000014</v>
      </c>
      <c r="H149" s="9">
        <f t="shared" si="6"/>
        <v>753.69999999999982</v>
      </c>
      <c r="I149" s="9">
        <f t="shared" si="6"/>
        <v>27.3</v>
      </c>
      <c r="J149" s="9">
        <f t="shared" si="6"/>
        <v>0</v>
      </c>
      <c r="K149" s="9">
        <f>SUM(K133:K135)/1.9835</f>
        <v>311.06629694983616</v>
      </c>
      <c r="L149" s="9">
        <f>SUM(L118:L148)</f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205.29225</v>
      </c>
      <c r="G150" s="10">
        <f t="shared" si="7"/>
        <v>1111.9501000000002</v>
      </c>
      <c r="H150" s="10">
        <f t="shared" si="7"/>
        <v>1494.9639499999996</v>
      </c>
      <c r="I150" s="10">
        <f t="shared" si="7"/>
        <v>54.149550000000005</v>
      </c>
      <c r="J150" s="10">
        <f t="shared" si="7"/>
        <v>0</v>
      </c>
      <c r="K150" s="10">
        <f t="shared" si="7"/>
        <v>617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COUNTA(C118:L148)-4-8</f>
        <v>52</v>
      </c>
      <c r="L151" s="9" t="s">
        <v>20</v>
      </c>
      <c r="M151" s="2"/>
    </row>
    <row r="152" spans="1:13" ht="16.5" thickBot="1">
      <c r="A152" s="12">
        <f>A118</f>
        <v>1973</v>
      </c>
      <c r="B152" s="12" t="s">
        <v>21</v>
      </c>
      <c r="C152" s="12"/>
      <c r="D152" s="13">
        <f>SUM(C149:L149)</f>
        <v>1756.1662969498361</v>
      </c>
      <c r="E152" s="14" t="s">
        <v>17</v>
      </c>
      <c r="F152" s="14"/>
      <c r="G152" s="13">
        <f>D152*1.9835</f>
        <v>3483.3558499999999</v>
      </c>
      <c r="H152" s="14" t="s">
        <v>22</v>
      </c>
      <c r="I152" s="12" t="s">
        <v>23</v>
      </c>
      <c r="J152" s="12"/>
      <c r="K152" s="15">
        <v>69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35.5</v>
      </c>
      <c r="H156" s="6">
        <v>30.1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35.700000000000003</v>
      </c>
      <c r="H157" s="6">
        <v>29.3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35.9</v>
      </c>
      <c r="H158" s="6">
        <v>28.2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35.799999999999997</v>
      </c>
      <c r="H159" s="6">
        <v>28.1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35.799999999999997</v>
      </c>
      <c r="H160" s="6">
        <v>28.1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35.700000000000003</v>
      </c>
      <c r="H161" s="6">
        <v>26.6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35.700000000000003</v>
      </c>
      <c r="H162" s="6">
        <v>25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35.6</v>
      </c>
      <c r="H163" s="6">
        <v>21.8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35.5</v>
      </c>
      <c r="H164" s="6">
        <v>18.2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35.200000000000003</v>
      </c>
      <c r="H165" s="6">
        <v>14.9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34.5</v>
      </c>
      <c r="H166" s="6">
        <v>12.3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32.9</v>
      </c>
      <c r="H167" s="6">
        <v>13.8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32.1</v>
      </c>
      <c r="H168" s="6">
        <v>18.899999999999999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32.1</v>
      </c>
      <c r="H169" s="6">
        <v>15.1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32</v>
      </c>
      <c r="H170" s="6">
        <v>10.4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32</v>
      </c>
      <c r="H171" s="6">
        <v>10.199999999999999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31.9</v>
      </c>
      <c r="H172" s="6">
        <v>6.2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31.8</v>
      </c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31.7</v>
      </c>
      <c r="H174" s="6"/>
      <c r="I174" s="6"/>
      <c r="J174" s="6" t="s">
        <v>35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31.5</v>
      </c>
      <c r="H175" s="6"/>
      <c r="I175" s="6"/>
      <c r="J175" s="6">
        <f>40/1.9835</f>
        <v>20.166372573733298</v>
      </c>
      <c r="K175" s="6" t="s">
        <v>34</v>
      </c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8.6</v>
      </c>
      <c r="G176" s="6">
        <v>31.3</v>
      </c>
      <c r="H176" s="6"/>
      <c r="I176" s="6"/>
      <c r="J176" s="6">
        <f>514/1.9835</f>
        <v>259.13788757247289</v>
      </c>
      <c r="K176" s="6" t="s">
        <v>25</v>
      </c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12.8</v>
      </c>
      <c r="G177" s="6">
        <v>33.6</v>
      </c>
      <c r="H177" s="6">
        <v>6.6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13.1</v>
      </c>
      <c r="G178" s="6">
        <v>35.799999999999997</v>
      </c>
      <c r="H178" s="6">
        <v>10.199999999999999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13.1</v>
      </c>
      <c r="G179" s="6">
        <v>36.1</v>
      </c>
      <c r="H179" s="6">
        <v>10.1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21.1</v>
      </c>
      <c r="G180" s="6">
        <v>34.299999999999997</v>
      </c>
      <c r="H180" s="6">
        <v>10.1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25.2</v>
      </c>
      <c r="G181" s="6">
        <v>33</v>
      </c>
      <c r="H181" s="6">
        <v>6.5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31.3</v>
      </c>
      <c r="G182" s="6">
        <v>31.8</v>
      </c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35.4</v>
      </c>
      <c r="G183" s="6">
        <v>30.6</v>
      </c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35.5</v>
      </c>
      <c r="G184" s="6">
        <v>29</v>
      </c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35.4</v>
      </c>
      <c r="G185" s="6">
        <v>29.4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30.8</v>
      </c>
      <c r="H186" s="7"/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231.5</v>
      </c>
      <c r="G187" s="9">
        <f t="shared" si="8"/>
        <v>1034.5999999999999</v>
      </c>
      <c r="H187" s="9">
        <f t="shared" si="8"/>
        <v>380.70000000000005</v>
      </c>
      <c r="I187" s="9">
        <f t="shared" si="8"/>
        <v>0</v>
      </c>
      <c r="J187" s="9">
        <f t="shared" si="8"/>
        <v>279.30426014620616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459.18025</v>
      </c>
      <c r="G188" s="10">
        <f t="shared" si="9"/>
        <v>2052.1290999999997</v>
      </c>
      <c r="H188" s="10">
        <f t="shared" si="9"/>
        <v>755.11845000000005</v>
      </c>
      <c r="I188" s="10">
        <f t="shared" si="9"/>
        <v>0</v>
      </c>
      <c r="J188" s="10">
        <f t="shared" si="9"/>
        <v>553.99999999999989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COUNTA(C156:L186)-4-5</f>
        <v>63</v>
      </c>
      <c r="L189" s="9" t="s">
        <v>20</v>
      </c>
      <c r="M189" s="2"/>
    </row>
    <row r="190" spans="1:13" ht="16.5" thickBot="1">
      <c r="A190" s="12">
        <f>A156</f>
        <v>1974</v>
      </c>
      <c r="B190" s="12" t="s">
        <v>21</v>
      </c>
      <c r="C190" s="12"/>
      <c r="D190" s="13">
        <f>SUM(C187:L187)</f>
        <v>1926.1042601462061</v>
      </c>
      <c r="E190" s="14" t="s">
        <v>17</v>
      </c>
      <c r="F190" s="14"/>
      <c r="G190" s="13">
        <f>D190*1.9835</f>
        <v>3820.4277999999999</v>
      </c>
      <c r="H190" s="14" t="s">
        <v>22</v>
      </c>
      <c r="I190" s="12" t="s">
        <v>23</v>
      </c>
      <c r="J190" s="12"/>
      <c r="K190" s="15">
        <v>67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>
        <v>6.7</v>
      </c>
      <c r="H194" s="6">
        <v>35.799999999999997</v>
      </c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19.2</v>
      </c>
      <c r="H195" s="6">
        <v>31.9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25.3</v>
      </c>
      <c r="H196" s="6">
        <v>26.9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30.1</v>
      </c>
      <c r="H197" s="6">
        <v>21.9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30.2</v>
      </c>
      <c r="H198" s="6">
        <v>18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30.2</v>
      </c>
      <c r="H199" s="6">
        <v>20.8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33.200000000000003</v>
      </c>
      <c r="H200" s="6">
        <v>28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36.6</v>
      </c>
      <c r="H201" s="6">
        <v>33.700000000000003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36.799999999999997</v>
      </c>
      <c r="H202" s="6">
        <v>34.1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36.799999999999997</v>
      </c>
      <c r="H203" s="6">
        <v>34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36.799999999999997</v>
      </c>
      <c r="H204" s="6">
        <v>34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36.799999999999997</v>
      </c>
      <c r="H205" s="6">
        <v>33.9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36.799999999999997</v>
      </c>
      <c r="H206" s="6">
        <v>33.9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36.700000000000003</v>
      </c>
      <c r="H207" s="6">
        <v>21.6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36.6</v>
      </c>
      <c r="H208" s="6">
        <v>4.8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36.6</v>
      </c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36.5</v>
      </c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36.4</v>
      </c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36.200000000000003</v>
      </c>
      <c r="H212" s="6">
        <v>6.8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36.200000000000003</v>
      </c>
      <c r="H213" s="6">
        <v>21.8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36.1</v>
      </c>
      <c r="H214" s="6">
        <v>30.1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15</v>
      </c>
      <c r="H215" s="6">
        <v>30.2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>
        <v>30.3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3.9</v>
      </c>
      <c r="G217" s="6"/>
      <c r="H217" s="6">
        <v>30.2</v>
      </c>
      <c r="I217" s="6"/>
      <c r="J217" s="18" t="s">
        <v>33</v>
      </c>
      <c r="K217" s="6">
        <f>286/1.9835</f>
        <v>144.1895639021931</v>
      </c>
      <c r="L217" s="7" t="s">
        <v>25</v>
      </c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>
        <v>30.2</v>
      </c>
      <c r="I218" s="6"/>
      <c r="J218" s="18" t="s">
        <v>33</v>
      </c>
      <c r="K218" s="6">
        <f>66/1.9835</f>
        <v>33.274514746659946</v>
      </c>
      <c r="L218" s="7" t="s">
        <v>36</v>
      </c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>
        <v>29.2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>
        <v>11</v>
      </c>
      <c r="H220" s="6">
        <v>26.9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>
        <v>18.2</v>
      </c>
      <c r="H221" s="6">
        <v>21.4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>
        <v>25.4</v>
      </c>
      <c r="H222" s="6">
        <v>16.2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>
        <v>30.5</v>
      </c>
      <c r="H223" s="6">
        <v>14.8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32.6</v>
      </c>
      <c r="H224" s="7">
        <v>5.6</v>
      </c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3.9</v>
      </c>
      <c r="G225" s="9">
        <f t="shared" si="10"/>
        <v>819.50000000000023</v>
      </c>
      <c r="H225" s="9">
        <f t="shared" si="10"/>
        <v>707.00000000000011</v>
      </c>
      <c r="I225" s="9">
        <f t="shared" si="10"/>
        <v>0</v>
      </c>
      <c r="J225" s="9">
        <f t="shared" si="10"/>
        <v>0</v>
      </c>
      <c r="K225" s="9">
        <f t="shared" si="10"/>
        <v>177.46407864885305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7.7356499999999997</v>
      </c>
      <c r="G226" s="10">
        <f t="shared" si="11"/>
        <v>1625.4782500000006</v>
      </c>
      <c r="H226" s="10">
        <f t="shared" si="11"/>
        <v>1402.3345000000002</v>
      </c>
      <c r="I226" s="10">
        <f t="shared" si="11"/>
        <v>0</v>
      </c>
      <c r="J226" s="10">
        <f t="shared" si="11"/>
        <v>0</v>
      </c>
      <c r="K226" s="10">
        <f t="shared" si="11"/>
        <v>352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COUNTA(C194:L224)-4-6</f>
        <v>56</v>
      </c>
      <c r="L227" s="9" t="s">
        <v>20</v>
      </c>
      <c r="M227" s="2"/>
    </row>
    <row r="228" spans="1:13" ht="16.5" thickBot="1">
      <c r="A228" s="12">
        <f>A194</f>
        <v>1975</v>
      </c>
      <c r="B228" s="12" t="s">
        <v>21</v>
      </c>
      <c r="C228" s="12"/>
      <c r="D228" s="13">
        <f>SUM(C225:L225)</f>
        <v>1707.8640786488534</v>
      </c>
      <c r="E228" s="14" t="s">
        <v>17</v>
      </c>
      <c r="F228" s="14"/>
      <c r="G228" s="13">
        <f>D228*1.9835-1</f>
        <v>3386.5484000000006</v>
      </c>
      <c r="H228" s="14" t="s">
        <v>22</v>
      </c>
      <c r="I228" s="12" t="s">
        <v>23</v>
      </c>
      <c r="J228" s="12"/>
      <c r="K228" s="15">
        <v>69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26.4</v>
      </c>
      <c r="H232" s="6">
        <v>33.299999999999997</v>
      </c>
      <c r="I232" s="6">
        <v>3.8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26.4</v>
      </c>
      <c r="H233" s="6">
        <v>31</v>
      </c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28</v>
      </c>
      <c r="H234" s="6">
        <v>30.9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30.2</v>
      </c>
      <c r="H235" s="6">
        <v>30.9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33.4</v>
      </c>
      <c r="H236" s="6">
        <v>30.8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36.1</v>
      </c>
      <c r="H237" s="6">
        <v>27.6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36.1</v>
      </c>
      <c r="H238" s="6">
        <v>24.9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36.1</v>
      </c>
      <c r="H239" s="6">
        <v>24.8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36.1</v>
      </c>
      <c r="H240" s="6">
        <v>28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36.1</v>
      </c>
      <c r="H241" s="6">
        <v>31.4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36.1</v>
      </c>
      <c r="H242" s="6">
        <v>31.3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36</v>
      </c>
      <c r="H243" s="6">
        <v>31.3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36</v>
      </c>
      <c r="H244" s="6">
        <v>31.2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35.9</v>
      </c>
      <c r="H245" s="6">
        <v>31.1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35.799999999999997</v>
      </c>
      <c r="H246" s="6">
        <v>31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35.700000000000003</v>
      </c>
      <c r="H247" s="6">
        <v>28.5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35.6</v>
      </c>
      <c r="H248" s="6">
        <v>26.4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8</v>
      </c>
      <c r="G249" s="6">
        <v>35.5</v>
      </c>
      <c r="H249" s="6">
        <v>26.9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13.6</v>
      </c>
      <c r="G250" s="6">
        <v>35.4</v>
      </c>
      <c r="H250" s="6">
        <v>27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13.8</v>
      </c>
      <c r="G251" s="6">
        <v>35.299999999999997</v>
      </c>
      <c r="H251" s="6">
        <v>26.8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19</v>
      </c>
      <c r="G252" s="6">
        <v>36</v>
      </c>
      <c r="H252" s="6">
        <v>26.7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25.3</v>
      </c>
      <c r="G253" s="6">
        <v>36.6</v>
      </c>
      <c r="H253" s="6">
        <v>26.4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27.6</v>
      </c>
      <c r="G254" s="6">
        <v>36.6</v>
      </c>
      <c r="H254" s="6">
        <v>28.4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12.7</v>
      </c>
      <c r="G255" s="6">
        <v>36.5</v>
      </c>
      <c r="H255" s="6">
        <v>30.5</v>
      </c>
      <c r="I255" s="6"/>
      <c r="J255" s="18" t="s">
        <v>33</v>
      </c>
      <c r="K255" s="6">
        <f>414/1.9835</f>
        <v>208.72195613813966</v>
      </c>
      <c r="L255" s="7" t="s">
        <v>25</v>
      </c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36.4</v>
      </c>
      <c r="H256" s="6">
        <v>30.4</v>
      </c>
      <c r="I256" s="6"/>
      <c r="J256" s="18" t="s">
        <v>33</v>
      </c>
      <c r="K256" s="6">
        <f>24/1.9835</f>
        <v>12.09982354423998</v>
      </c>
      <c r="L256" s="7" t="s">
        <v>36</v>
      </c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36.299999999999997</v>
      </c>
      <c r="H257" s="6">
        <v>30.3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36.200000000000003</v>
      </c>
      <c r="H258" s="6">
        <v>30.2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9.4</v>
      </c>
      <c r="G259" s="6">
        <v>36.1</v>
      </c>
      <c r="H259" s="6">
        <v>24.5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22.5</v>
      </c>
      <c r="G260" s="6">
        <v>36</v>
      </c>
      <c r="H260" s="6">
        <v>20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26.4</v>
      </c>
      <c r="G261" s="6">
        <v>35.9</v>
      </c>
      <c r="H261" s="6">
        <v>19.899999999999999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35.700000000000003</v>
      </c>
      <c r="H262" s="7">
        <v>14.2</v>
      </c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178.3</v>
      </c>
      <c r="G263" s="9">
        <f t="shared" si="12"/>
        <v>1080.5000000000002</v>
      </c>
      <c r="H263" s="9">
        <f t="shared" si="12"/>
        <v>866.6</v>
      </c>
      <c r="I263" s="9">
        <f t="shared" si="12"/>
        <v>3.8</v>
      </c>
      <c r="J263" s="9">
        <f t="shared" si="12"/>
        <v>0</v>
      </c>
      <c r="K263" s="9">
        <f t="shared" si="12"/>
        <v>220.82177968237963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353.65805</v>
      </c>
      <c r="G264" s="10">
        <f t="shared" si="13"/>
        <v>2143.1717500000004</v>
      </c>
      <c r="H264" s="10">
        <f t="shared" si="13"/>
        <v>1718.9011</v>
      </c>
      <c r="I264" s="10">
        <f t="shared" si="13"/>
        <v>7.5373000000000001</v>
      </c>
      <c r="J264" s="10">
        <f t="shared" si="13"/>
        <v>0</v>
      </c>
      <c r="K264" s="10">
        <f t="shared" si="13"/>
        <v>438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COUNTA(C232:L262)-4-6</f>
        <v>73</v>
      </c>
      <c r="L265" s="9" t="s">
        <v>20</v>
      </c>
      <c r="M265" s="2"/>
    </row>
    <row r="266" spans="1:13" ht="16.5" thickBot="1">
      <c r="A266" s="12">
        <f>A232</f>
        <v>1976</v>
      </c>
      <c r="B266" s="12" t="s">
        <v>21</v>
      </c>
      <c r="C266" s="12"/>
      <c r="D266" s="13">
        <f>SUM(C263:L263)</f>
        <v>2350.0217796823799</v>
      </c>
      <c r="E266" s="14" t="s">
        <v>17</v>
      </c>
      <c r="F266" s="14"/>
      <c r="G266" s="13">
        <f>D266*1.9835</f>
        <v>4661.2682000000004</v>
      </c>
      <c r="H266" s="14" t="s">
        <v>22</v>
      </c>
      <c r="I266" s="12" t="s">
        <v>23</v>
      </c>
      <c r="J266" s="12"/>
      <c r="K266" s="15">
        <v>76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34.6</v>
      </c>
      <c r="H270" s="6">
        <v>15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35.9</v>
      </c>
      <c r="H271" s="6">
        <v>23.1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35.799999999999997</v>
      </c>
      <c r="H272" s="6">
        <v>23.3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35.700000000000003</v>
      </c>
      <c r="H273" s="6">
        <v>10.6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35.4</v>
      </c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35.799999999999997</v>
      </c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36.200000000000003</v>
      </c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36.1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36.1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36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27.3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19.8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6</v>
      </c>
      <c r="G282" s="6">
        <v>19.7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</v>
      </c>
      <c r="G283" s="6">
        <v>24.1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12.8</v>
      </c>
      <c r="G284" s="6">
        <v>24</v>
      </c>
      <c r="H284" s="6">
        <v>5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12.8</v>
      </c>
      <c r="G285" s="6">
        <v>19</v>
      </c>
      <c r="H285" s="6">
        <v>10.9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12.8</v>
      </c>
      <c r="G286" s="6">
        <v>21.1</v>
      </c>
      <c r="H286" s="6">
        <v>10.9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12.6</v>
      </c>
      <c r="G287" s="6">
        <v>29.5</v>
      </c>
      <c r="H287" s="6">
        <v>10.9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12.7</v>
      </c>
      <c r="G288" s="6">
        <v>29.5</v>
      </c>
      <c r="H288" s="6">
        <v>10.9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16</v>
      </c>
      <c r="G289" s="6">
        <v>33</v>
      </c>
      <c r="H289" s="6">
        <v>10.8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19.600000000000001</v>
      </c>
      <c r="G290" s="6">
        <v>36.299999999999997</v>
      </c>
      <c r="H290" s="6">
        <v>10.8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22.2</v>
      </c>
      <c r="G291" s="6">
        <v>36.200000000000003</v>
      </c>
      <c r="H291" s="6">
        <v>10.8</v>
      </c>
      <c r="I291" s="6"/>
      <c r="J291" s="18" t="s">
        <v>33</v>
      </c>
      <c r="K291" s="6">
        <f>142/1.9835</f>
        <v>71.59062263675321</v>
      </c>
      <c r="L291" s="7" t="s">
        <v>25</v>
      </c>
      <c r="M291" s="2"/>
    </row>
    <row r="292" spans="1:13" ht="15.75">
      <c r="A292" s="2"/>
      <c r="B292" s="5">
        <v>23</v>
      </c>
      <c r="C292" s="6"/>
      <c r="D292" s="6"/>
      <c r="E292" s="6"/>
      <c r="F292" s="6">
        <v>23.1</v>
      </c>
      <c r="G292" s="6">
        <v>36.200000000000003</v>
      </c>
      <c r="H292" s="6">
        <v>10.8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23</v>
      </c>
      <c r="G293" s="6">
        <v>36.1</v>
      </c>
      <c r="H293" s="6">
        <v>10.8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20.8</v>
      </c>
      <c r="G294" s="6">
        <v>28.6</v>
      </c>
      <c r="H294" s="6">
        <v>9.1999999999999993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18.7</v>
      </c>
      <c r="G295" s="6">
        <v>21.4</v>
      </c>
      <c r="H295" s="6">
        <v>7.9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20.399999999999999</v>
      </c>
      <c r="G296" s="6">
        <v>18.3</v>
      </c>
      <c r="H296" s="6">
        <v>7.9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22.9</v>
      </c>
      <c r="G297" s="6">
        <v>13.4</v>
      </c>
      <c r="H297" s="6">
        <v>8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25.3</v>
      </c>
      <c r="G298" s="6">
        <v>11.5</v>
      </c>
      <c r="H298" s="6">
        <v>3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29.9</v>
      </c>
      <c r="G299" s="6">
        <v>11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11</v>
      </c>
      <c r="H300" s="7"/>
      <c r="I300" s="19" t="s">
        <v>16</v>
      </c>
      <c r="J300" s="20"/>
      <c r="K300" s="19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322.59999999999997</v>
      </c>
      <c r="G301" s="9">
        <f t="shared" si="14"/>
        <v>864.6</v>
      </c>
      <c r="H301" s="9">
        <f t="shared" si="14"/>
        <v>210.60000000000008</v>
      </c>
      <c r="I301" s="9">
        <f t="shared" si="14"/>
        <v>0</v>
      </c>
      <c r="J301" s="9">
        <f t="shared" si="14"/>
        <v>0</v>
      </c>
      <c r="K301" s="9">
        <f t="shared" si="14"/>
        <v>71.59062263675321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639.87709999999993</v>
      </c>
      <c r="G302" s="10">
        <f t="shared" si="15"/>
        <v>1714.9341000000002</v>
      </c>
      <c r="H302" s="10">
        <f t="shared" si="15"/>
        <v>417.72510000000017</v>
      </c>
      <c r="I302" s="10">
        <f t="shared" si="15"/>
        <v>0</v>
      </c>
      <c r="J302" s="10">
        <f t="shared" si="15"/>
        <v>0</v>
      </c>
      <c r="K302" s="10">
        <f t="shared" si="15"/>
        <v>142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COUNTA(C270:L300)-4-3</f>
        <v>68</v>
      </c>
      <c r="L303" s="9" t="s">
        <v>20</v>
      </c>
      <c r="M303" s="2"/>
    </row>
    <row r="304" spans="1:13" ht="16.5" thickBot="1">
      <c r="A304" s="12">
        <f>A270</f>
        <v>1977</v>
      </c>
      <c r="B304" s="12" t="s">
        <v>21</v>
      </c>
      <c r="C304" s="12"/>
      <c r="D304" s="13">
        <f>SUM(C301:L301)</f>
        <v>1469.3906226367535</v>
      </c>
      <c r="E304" s="14" t="s">
        <v>17</v>
      </c>
      <c r="F304" s="14"/>
      <c r="G304" s="13">
        <f>D304*1.9835</f>
        <v>2914.5363000000007</v>
      </c>
      <c r="H304" s="14" t="s">
        <v>22</v>
      </c>
      <c r="I304" s="12" t="s">
        <v>23</v>
      </c>
      <c r="J304" s="12"/>
      <c r="K304" s="15">
        <v>78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29.8</v>
      </c>
      <c r="H308" s="6">
        <v>29.5</v>
      </c>
      <c r="I308" s="6">
        <v>13.8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29.8</v>
      </c>
      <c r="H309" s="6">
        <v>11.4</v>
      </c>
      <c r="I309" s="6">
        <v>11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29.7</v>
      </c>
      <c r="H310" s="6"/>
      <c r="I310" s="6">
        <v>11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32.4</v>
      </c>
      <c r="H311" s="6"/>
      <c r="I311" s="6">
        <v>4.4000000000000004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35.9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35.9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35.9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33.700000000000003</v>
      </c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32</v>
      </c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32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31.9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33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17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/>
      <c r="H321" s="6">
        <v>9.1999999999999993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/>
      <c r="H322" s="6">
        <v>7.6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8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9.8000000000000007</v>
      </c>
      <c r="G324" s="6">
        <v>24.7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11.9</v>
      </c>
      <c r="G325" s="6">
        <v>31.4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11.9</v>
      </c>
      <c r="G326" s="6">
        <v>34.799999999999997</v>
      </c>
      <c r="H326" s="6"/>
      <c r="I326" s="6"/>
      <c r="J326" s="18" t="s">
        <v>33</v>
      </c>
      <c r="K326" s="6">
        <f>62/1.9835</f>
        <v>31.257877489286614</v>
      </c>
      <c r="L326" s="7" t="s">
        <v>25</v>
      </c>
      <c r="M326" s="2"/>
    </row>
    <row r="327" spans="1:13" ht="15.75">
      <c r="A327" s="2"/>
      <c r="B327" s="5">
        <v>20</v>
      </c>
      <c r="C327" s="6"/>
      <c r="D327" s="6"/>
      <c r="E327" s="6"/>
      <c r="F327" s="6">
        <v>11.9</v>
      </c>
      <c r="G327" s="6">
        <v>34.700000000000003</v>
      </c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13.7</v>
      </c>
      <c r="G328" s="6">
        <v>34.5</v>
      </c>
      <c r="H328" s="6">
        <v>8.5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15.5</v>
      </c>
      <c r="G329" s="6">
        <v>26.6</v>
      </c>
      <c r="H329" s="6">
        <v>16.899999999999999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16.600000000000001</v>
      </c>
      <c r="G330" s="6">
        <v>19.899999999999999</v>
      </c>
      <c r="H330" s="6">
        <v>19.399999999999999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20.100000000000001</v>
      </c>
      <c r="G331" s="6">
        <v>19.899999999999999</v>
      </c>
      <c r="H331" s="6">
        <v>24.6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22</v>
      </c>
      <c r="G332" s="6">
        <v>19.899999999999999</v>
      </c>
      <c r="H332" s="6">
        <v>28.6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24</v>
      </c>
      <c r="G333" s="6">
        <v>24.6</v>
      </c>
      <c r="H333" s="6">
        <v>30.5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</v>
      </c>
      <c r="G334" s="6">
        <v>30.7</v>
      </c>
      <c r="H334" s="6">
        <v>30.5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26</v>
      </c>
      <c r="G335" s="6">
        <v>34</v>
      </c>
      <c r="H335" s="6">
        <v>30.4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28.1</v>
      </c>
      <c r="G336" s="6">
        <v>34</v>
      </c>
      <c r="H336" s="6">
        <v>27.3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29.8</v>
      </c>
      <c r="G337" s="6">
        <v>33.9</v>
      </c>
      <c r="H337" s="6">
        <v>21.3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33.799999999999997</v>
      </c>
      <c r="H338" s="7">
        <v>17.100000000000001</v>
      </c>
      <c r="I338" s="19" t="s">
        <v>16</v>
      </c>
      <c r="J338" s="20"/>
      <c r="K338" s="19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267.3</v>
      </c>
      <c r="G339" s="9">
        <f t="shared" si="16"/>
        <v>854.4</v>
      </c>
      <c r="H339" s="9">
        <f t="shared" si="16"/>
        <v>312.8</v>
      </c>
      <c r="I339" s="9">
        <f t="shared" si="16"/>
        <v>40.199999999999996</v>
      </c>
      <c r="J339" s="9">
        <f t="shared" si="16"/>
        <v>0</v>
      </c>
      <c r="K339" s="9">
        <f t="shared" si="16"/>
        <v>31.257877489286614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530.18955000000005</v>
      </c>
      <c r="G340" s="10">
        <f t="shared" si="17"/>
        <v>1694.7023999999999</v>
      </c>
      <c r="H340" s="10">
        <f t="shared" si="17"/>
        <v>620.43880000000001</v>
      </c>
      <c r="I340" s="10">
        <f t="shared" si="17"/>
        <v>79.736699999999999</v>
      </c>
      <c r="J340" s="10">
        <f t="shared" si="17"/>
        <v>0</v>
      </c>
      <c r="K340" s="10">
        <f t="shared" si="17"/>
        <v>62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COUNTA(C308:L338)-4-3</f>
        <v>62</v>
      </c>
      <c r="L341" s="9" t="s">
        <v>20</v>
      </c>
      <c r="M341" s="2"/>
    </row>
    <row r="342" spans="1:13" ht="16.5" thickBot="1">
      <c r="A342" s="12">
        <f>A308</f>
        <v>1978</v>
      </c>
      <c r="B342" s="12" t="s">
        <v>21</v>
      </c>
      <c r="C342" s="12"/>
      <c r="D342" s="13">
        <f>SUM(C339:L339)</f>
        <v>1505.9578774892866</v>
      </c>
      <c r="E342" s="14" t="s">
        <v>17</v>
      </c>
      <c r="F342" s="14"/>
      <c r="G342" s="13">
        <f>D342*1.9835</f>
        <v>2987.06745</v>
      </c>
      <c r="H342" s="14" t="s">
        <v>22</v>
      </c>
      <c r="I342" s="12" t="s">
        <v>23</v>
      </c>
      <c r="J342" s="12"/>
      <c r="K342" s="15">
        <v>80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35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35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35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35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33.700000000000003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30.9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/>
      <c r="H352" s="6">
        <v>32.6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/>
      <c r="H353" s="6">
        <v>34.1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/>
      <c r="H354" s="6">
        <v>34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/>
      <c r="H355" s="6">
        <v>33.9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/>
      <c r="H356" s="6">
        <v>33.799999999999997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6.8</v>
      </c>
      <c r="H357" s="6">
        <v>33.5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13.5</v>
      </c>
      <c r="H358" s="6">
        <v>33.1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16.5</v>
      </c>
      <c r="H359" s="6">
        <v>33.1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20.399999999999999</v>
      </c>
      <c r="H360" s="6">
        <v>30.8</v>
      </c>
      <c r="I360" s="6"/>
      <c r="J360" s="18" t="s">
        <v>37</v>
      </c>
      <c r="K360" s="6">
        <f>10/1.9835</f>
        <v>5.0415931434333245</v>
      </c>
      <c r="L360" s="7" t="s">
        <v>25</v>
      </c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20.399999999999999</v>
      </c>
      <c r="H361" s="6">
        <v>26.4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9.4</v>
      </c>
      <c r="H362" s="6">
        <v>24.1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24.1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24.1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1.8</v>
      </c>
      <c r="H365" s="6">
        <v>24.1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/>
      <c r="H366" s="6">
        <v>26.8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/>
      <c r="H367" s="6">
        <v>29.1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/>
      <c r="H368" s="6">
        <v>29.1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12.2</v>
      </c>
      <c r="H369" s="6">
        <v>29.2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27.4</v>
      </c>
      <c r="H370" s="6">
        <v>24.3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2</v>
      </c>
      <c r="G371" s="6">
        <v>33.1</v>
      </c>
      <c r="H371" s="6">
        <v>8.4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35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35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35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35.1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35.1</v>
      </c>
      <c r="H376" s="7"/>
      <c r="I376" s="19" t="s">
        <v>16</v>
      </c>
      <c r="J376" s="20"/>
      <c r="K376" s="19" t="s">
        <v>16</v>
      </c>
      <c r="L376" s="5"/>
      <c r="M376" s="2"/>
    </row>
    <row r="377" spans="1:13" ht="15.75">
      <c r="A377" s="2" t="s">
        <v>17</v>
      </c>
      <c r="B377" s="2"/>
      <c r="C377" s="9">
        <f>SUM(C346:C376)</f>
        <v>0</v>
      </c>
      <c r="D377" s="9">
        <f>SUM(D346:D376)</f>
        <v>0</v>
      </c>
      <c r="E377" s="9">
        <f>SUM(E346:E376)</f>
        <v>0</v>
      </c>
      <c r="F377" s="9">
        <f>SUM(F346:F376)</f>
        <v>2</v>
      </c>
      <c r="G377" s="9">
        <f>SUM(G346:G376)</f>
        <v>336.70000000000005</v>
      </c>
      <c r="H377" s="9">
        <f>SUM(H346:H376)+0.1</f>
        <v>773.30000000000018</v>
      </c>
      <c r="I377" s="9">
        <f>SUM(I346:I376)</f>
        <v>0</v>
      </c>
      <c r="J377" s="9">
        <f>SUM(J346:J376)</f>
        <v>0</v>
      </c>
      <c r="K377" s="9">
        <f>SUM(K346:K376)</f>
        <v>5.0415931434333245</v>
      </c>
      <c r="L377" s="9">
        <f>SUM(L346:L376)</f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3.9670000000000001</v>
      </c>
      <c r="G378" s="10">
        <f t="shared" si="18"/>
        <v>667.84445000000005</v>
      </c>
      <c r="H378" s="10">
        <f t="shared" si="18"/>
        <v>1533.8405500000003</v>
      </c>
      <c r="I378" s="10">
        <f t="shared" si="18"/>
        <v>0</v>
      </c>
      <c r="J378" s="10">
        <f t="shared" si="18"/>
        <v>0</v>
      </c>
      <c r="K378" s="10">
        <f t="shared" si="18"/>
        <v>10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COUNTA(C346:L376)-4-3</f>
        <v>42</v>
      </c>
      <c r="L379" s="9" t="s">
        <v>20</v>
      </c>
      <c r="M379" s="2"/>
    </row>
    <row r="380" spans="1:13" ht="16.5" thickBot="1">
      <c r="A380" s="12">
        <f>A346</f>
        <v>1979</v>
      </c>
      <c r="B380" s="12" t="s">
        <v>21</v>
      </c>
      <c r="C380" s="12"/>
      <c r="D380" s="13">
        <f>SUM(C377:L377)</f>
        <v>1117.0415931434336</v>
      </c>
      <c r="E380" s="14" t="s">
        <v>17</v>
      </c>
      <c r="F380" s="14"/>
      <c r="G380" s="13">
        <f>D380*1.9835</f>
        <v>2215.6520000000005</v>
      </c>
      <c r="H380" s="14" t="s">
        <v>22</v>
      </c>
      <c r="I380" s="12" t="s">
        <v>23</v>
      </c>
      <c r="J380" s="12"/>
      <c r="K380" s="15">
        <v>62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2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36.299999999999997</v>
      </c>
      <c r="H4" s="6">
        <v>30.9</v>
      </c>
      <c r="I4" s="6">
        <v>6.3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36.299999999999997</v>
      </c>
      <c r="H5" s="6">
        <v>27.9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36.200000000000003</v>
      </c>
      <c r="H6" s="6">
        <v>25.3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36.1</v>
      </c>
      <c r="H7" s="6">
        <v>27.9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36</v>
      </c>
      <c r="H8" s="6">
        <v>32.799999999999997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36</v>
      </c>
      <c r="H9" s="6">
        <v>35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36</v>
      </c>
      <c r="H10" s="6">
        <v>34.9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35.9</v>
      </c>
      <c r="H11" s="6">
        <v>34.9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35.9</v>
      </c>
      <c r="H12" s="6">
        <v>35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35.9</v>
      </c>
      <c r="H13" s="6">
        <v>34.700000000000003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35.799999999999997</v>
      </c>
      <c r="H14" s="6">
        <v>30.5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35.700000000000003</v>
      </c>
      <c r="H15" s="6">
        <v>17.899999999999999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35.6</v>
      </c>
      <c r="H16" s="6">
        <v>9.6999999999999993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35.5</v>
      </c>
      <c r="H17" s="6">
        <v>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35.4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35.299999999999997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35.200000000000003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35.200000000000003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35.200000000000003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3.2</v>
      </c>
      <c r="G23" s="6">
        <v>35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34.9</v>
      </c>
      <c r="H24" s="6">
        <v>6.8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34.700000000000003</v>
      </c>
      <c r="H25" s="6">
        <v>14.9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35.200000000000003</v>
      </c>
      <c r="H26" s="6">
        <v>17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11.4</v>
      </c>
      <c r="G27" s="6">
        <v>35.5</v>
      </c>
      <c r="H27" s="6">
        <v>18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18</v>
      </c>
      <c r="G28" s="6">
        <v>35.4</v>
      </c>
      <c r="H28" s="6">
        <v>22.4</v>
      </c>
      <c r="I28" s="6"/>
      <c r="J28" s="18" t="s">
        <v>33</v>
      </c>
      <c r="K28" s="6">
        <f>228/1.9835</f>
        <v>114.94832367027981</v>
      </c>
      <c r="L28" s="7" t="s">
        <v>25</v>
      </c>
      <c r="M28" s="2"/>
    </row>
    <row r="29" spans="1:13" ht="15.75">
      <c r="A29" s="2"/>
      <c r="B29" s="5">
        <v>26</v>
      </c>
      <c r="C29" s="6"/>
      <c r="D29" s="6"/>
      <c r="E29" s="6"/>
      <c r="F29" s="6">
        <v>18.2</v>
      </c>
      <c r="G29" s="6">
        <v>35.299999999999997</v>
      </c>
      <c r="H29" s="6">
        <v>27.3</v>
      </c>
      <c r="I29" s="6"/>
      <c r="J29" s="6"/>
      <c r="K29" s="6">
        <f>40/1.9835</f>
        <v>20.166372573733298</v>
      </c>
      <c r="L29" s="7" t="s">
        <v>36</v>
      </c>
      <c r="M29" s="2"/>
    </row>
    <row r="30" spans="1:13" ht="15.75">
      <c r="A30" s="2"/>
      <c r="B30" s="5">
        <v>27</v>
      </c>
      <c r="C30" s="6"/>
      <c r="D30" s="6"/>
      <c r="E30" s="6"/>
      <c r="F30" s="6">
        <v>27.6</v>
      </c>
      <c r="G30" s="6">
        <v>35.200000000000003</v>
      </c>
      <c r="H30" s="6">
        <v>30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30.5</v>
      </c>
      <c r="G31" s="6">
        <v>35.1</v>
      </c>
      <c r="H31" s="6">
        <v>28.1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31.5</v>
      </c>
      <c r="G32" s="6">
        <v>34.9</v>
      </c>
      <c r="H32" s="6">
        <v>21.2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35.1</v>
      </c>
      <c r="G33" s="6">
        <v>34.799999999999997</v>
      </c>
      <c r="H33" s="6">
        <v>17.600000000000001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32.9</v>
      </c>
      <c r="H34" s="7">
        <v>17.100000000000001</v>
      </c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175.5</v>
      </c>
      <c r="G35" s="9">
        <f t="shared" si="0"/>
        <v>1098.4000000000003</v>
      </c>
      <c r="H35" s="9">
        <f t="shared" si="0"/>
        <v>600.80000000000007</v>
      </c>
      <c r="I35" s="9">
        <f t="shared" si="0"/>
        <v>6.3</v>
      </c>
      <c r="J35" s="9">
        <f t="shared" si="0"/>
        <v>0</v>
      </c>
      <c r="K35" s="9">
        <f t="shared" si="0"/>
        <v>135.11469624401309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348.10424999999998</v>
      </c>
      <c r="G36" s="10">
        <f t="shared" si="1"/>
        <v>2178.6764000000007</v>
      </c>
      <c r="H36" s="10">
        <f t="shared" si="1"/>
        <v>1191.6868000000002</v>
      </c>
      <c r="I36" s="10">
        <f t="shared" si="1"/>
        <v>12.49605</v>
      </c>
      <c r="J36" s="10">
        <f t="shared" si="1"/>
        <v>0</v>
      </c>
      <c r="K36" s="10">
        <f t="shared" si="1"/>
        <v>267.99999999999994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COUNTA(C4:L34)-4-5</f>
        <v>65</v>
      </c>
      <c r="L37" s="9" t="s">
        <v>20</v>
      </c>
      <c r="M37" s="2"/>
    </row>
    <row r="38" spans="1:13" ht="16.5" thickBot="1">
      <c r="A38" s="12">
        <f>A4</f>
        <v>1980</v>
      </c>
      <c r="B38" s="12" t="s">
        <v>21</v>
      </c>
      <c r="C38" s="12"/>
      <c r="D38" s="13">
        <f>SUM(C35:L35)</f>
        <v>2016.1146962440134</v>
      </c>
      <c r="E38" s="14" t="s">
        <v>17</v>
      </c>
      <c r="F38" s="14"/>
      <c r="G38" s="13">
        <f>D38*1.9835</f>
        <v>3998.9635000000007</v>
      </c>
      <c r="H38" s="14" t="s">
        <v>22</v>
      </c>
      <c r="I38" s="12" t="s">
        <v>23</v>
      </c>
      <c r="J38" s="12"/>
      <c r="K38" s="15">
        <v>74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22.2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28.2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11.8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/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/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/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/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6.1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16.7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21.7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26.4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28.5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31.6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35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36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36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34.1</v>
      </c>
      <c r="H58" s="6">
        <v>5.9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27.5</v>
      </c>
      <c r="H59" s="6">
        <v>19.899999999999999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21.7</v>
      </c>
      <c r="H60" s="6">
        <v>30.4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21.7</v>
      </c>
      <c r="H61" s="6">
        <v>35.200000000000003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2.4</v>
      </c>
      <c r="G62" s="6">
        <v>24.9</v>
      </c>
      <c r="H62" s="6">
        <v>36.1</v>
      </c>
      <c r="I62" s="6"/>
      <c r="J62" s="18" t="s">
        <v>33</v>
      </c>
      <c r="K62" s="6">
        <f>66/1.9835</f>
        <v>33.274514746659946</v>
      </c>
      <c r="L62" s="7" t="s">
        <v>25</v>
      </c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28.1</v>
      </c>
      <c r="H63" s="6">
        <v>36.1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28</v>
      </c>
      <c r="H64" s="6">
        <v>31.9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27.9</v>
      </c>
      <c r="H65" s="6">
        <v>21.4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27.9</v>
      </c>
      <c r="H66" s="6">
        <v>6.9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12.5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4.2</v>
      </c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12.3</v>
      </c>
      <c r="G70" s="6"/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14.5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33.4</v>
      </c>
      <c r="G73" s="9">
        <f t="shared" si="2"/>
        <v>554.5</v>
      </c>
      <c r="H73" s="9">
        <f t="shared" si="2"/>
        <v>223.8</v>
      </c>
      <c r="I73" s="9">
        <f t="shared" si="2"/>
        <v>0</v>
      </c>
      <c r="J73" s="9">
        <f t="shared" si="2"/>
        <v>0</v>
      </c>
      <c r="K73" s="9">
        <f t="shared" si="2"/>
        <v>33.274514746659946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66.248899999999992</v>
      </c>
      <c r="G74" s="10">
        <f t="shared" si="3"/>
        <v>1099.8507500000001</v>
      </c>
      <c r="H74" s="10">
        <f t="shared" si="3"/>
        <v>443.90730000000002</v>
      </c>
      <c r="I74" s="10">
        <f t="shared" si="3"/>
        <v>0</v>
      </c>
      <c r="J74" s="10">
        <f t="shared" si="3"/>
        <v>0</v>
      </c>
      <c r="K74" s="10">
        <f t="shared" si="3"/>
        <v>66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COUNTA(C42:L72)-4-3</f>
        <v>35</v>
      </c>
      <c r="L75" s="9" t="s">
        <v>20</v>
      </c>
      <c r="M75" s="2"/>
    </row>
    <row r="76" spans="1:13" ht="16.5" thickBot="1">
      <c r="A76" s="12">
        <f>A42</f>
        <v>1981</v>
      </c>
      <c r="B76" s="12" t="s">
        <v>21</v>
      </c>
      <c r="C76" s="12"/>
      <c r="D76" s="13">
        <f>SUM(C73:L73)</f>
        <v>844.97451474666002</v>
      </c>
      <c r="E76" s="14" t="s">
        <v>17</v>
      </c>
      <c r="F76" s="14"/>
      <c r="G76" s="13">
        <f>D76*1.9835</f>
        <v>1676.0069500000002</v>
      </c>
      <c r="H76" s="14" t="s">
        <v>22</v>
      </c>
      <c r="I76" s="12" t="s">
        <v>23</v>
      </c>
      <c r="J76" s="12"/>
      <c r="K76" s="15">
        <v>63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19.7</v>
      </c>
      <c r="I80" s="6">
        <v>25.3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19.8</v>
      </c>
      <c r="I81" s="6">
        <v>26.7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23.5</v>
      </c>
      <c r="I82" s="6">
        <v>28.2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28.3</v>
      </c>
      <c r="I83" s="6">
        <v>23.4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14.3</v>
      </c>
      <c r="I84" s="6">
        <v>19.2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/>
      <c r="I85" s="6">
        <v>19.2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/>
      <c r="I86" s="6">
        <v>15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/>
      <c r="I87" s="6">
        <v>12.7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/>
      <c r="I88" s="6">
        <v>6.6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26.3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29.3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9.8000000000000007</v>
      </c>
      <c r="H92" s="6">
        <v>30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14.8</v>
      </c>
      <c r="H93" s="6">
        <v>28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14.8</v>
      </c>
      <c r="H94" s="6">
        <v>26.5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14.9</v>
      </c>
      <c r="H95" s="6">
        <v>24.5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14.9</v>
      </c>
      <c r="H96" s="6">
        <v>21.5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14.7</v>
      </c>
      <c r="H97" s="6">
        <v>21.4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20.399999999999999</v>
      </c>
      <c r="H98" s="6">
        <v>21.3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28.5</v>
      </c>
      <c r="H99" s="6">
        <v>21.3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33.6</v>
      </c>
      <c r="H100" s="6">
        <v>21.3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35.1</v>
      </c>
      <c r="H101" s="6">
        <v>21.3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35.1</v>
      </c>
      <c r="H102" s="6">
        <v>9.6999999999999993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33.299999999999997</v>
      </c>
      <c r="H103" s="6"/>
      <c r="I103" s="6"/>
      <c r="J103" s="18" t="s">
        <v>33</v>
      </c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31.5</v>
      </c>
      <c r="H104" s="6"/>
      <c r="I104" s="6"/>
      <c r="J104" s="6">
        <f>56/1.9835</f>
        <v>28.232921603226618</v>
      </c>
      <c r="K104" s="6" t="s">
        <v>26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31.5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31.5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31.4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31.4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27.1</v>
      </c>
      <c r="H109" s="6">
        <v>13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21.2</v>
      </c>
      <c r="H110" s="7">
        <v>23.2</v>
      </c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475.49999999999994</v>
      </c>
      <c r="H111" s="9">
        <f t="shared" si="4"/>
        <v>457.20000000000005</v>
      </c>
      <c r="I111" s="9">
        <f t="shared" si="4"/>
        <v>176.29999999999998</v>
      </c>
      <c r="J111" s="9">
        <f t="shared" si="4"/>
        <v>28.232921603226618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943.15424999999993</v>
      </c>
      <c r="H112" s="10">
        <f t="shared" si="5"/>
        <v>906.85620000000006</v>
      </c>
      <c r="I112" s="10">
        <f t="shared" si="5"/>
        <v>349.69104999999996</v>
      </c>
      <c r="J112" s="10">
        <f t="shared" si="5"/>
        <v>56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COUNTA(C80:L110)-4-3</f>
        <v>49</v>
      </c>
      <c r="L113" s="9" t="s">
        <v>20</v>
      </c>
      <c r="M113" s="2"/>
    </row>
    <row r="114" spans="1:13" ht="16.5" thickBot="1">
      <c r="A114" s="12">
        <f>A80</f>
        <v>1982</v>
      </c>
      <c r="B114" s="12" t="s">
        <v>21</v>
      </c>
      <c r="C114" s="12"/>
      <c r="D114" s="13">
        <f>SUM(C111:L111)</f>
        <v>1137.2329216032267</v>
      </c>
      <c r="E114" s="14" t="s">
        <v>17</v>
      </c>
      <c r="F114" s="14"/>
      <c r="G114" s="13">
        <f>D114*1.9835</f>
        <v>2255.7015000000001</v>
      </c>
      <c r="H114" s="14" t="s">
        <v>22</v>
      </c>
      <c r="I114" s="12" t="s">
        <v>23</v>
      </c>
      <c r="J114" s="12"/>
      <c r="K114" s="15">
        <v>59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5</v>
      </c>
      <c r="H118" s="6">
        <v>25.6</v>
      </c>
      <c r="I118" s="6">
        <v>15.5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17.8</v>
      </c>
      <c r="H119" s="6">
        <v>25.5</v>
      </c>
      <c r="I119" s="6">
        <v>10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18.899999999999999</v>
      </c>
      <c r="H120" s="6">
        <v>26</v>
      </c>
      <c r="I120" s="6">
        <v>10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18.899999999999999</v>
      </c>
      <c r="H121" s="6">
        <v>31</v>
      </c>
      <c r="I121" s="6">
        <v>10.199999999999999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18.8</v>
      </c>
      <c r="H122" s="6">
        <v>31.9</v>
      </c>
      <c r="I122" s="6">
        <v>10.199999999999999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22.3</v>
      </c>
      <c r="H123" s="6">
        <v>31.3</v>
      </c>
      <c r="I123" s="6">
        <v>3.9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28</v>
      </c>
      <c r="H124" s="6">
        <v>29.7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28.1</v>
      </c>
      <c r="H125" s="6">
        <v>27.8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25.3</v>
      </c>
      <c r="H126" s="6">
        <v>25.7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23.2</v>
      </c>
      <c r="H127" s="6">
        <v>28.6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27.4</v>
      </c>
      <c r="H128" s="6">
        <v>29.5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30.1</v>
      </c>
      <c r="H129" s="6">
        <v>31.2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30.2</v>
      </c>
      <c r="H130" s="6">
        <v>29.7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27.7</v>
      </c>
      <c r="H131" s="6">
        <v>27.7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24.1</v>
      </c>
      <c r="H132" s="6">
        <v>27.6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24.1</v>
      </c>
      <c r="H133" s="6">
        <v>27.4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24.1</v>
      </c>
      <c r="H134" s="6">
        <v>24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24.1</v>
      </c>
      <c r="H135" s="6">
        <v>21.7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28.7</v>
      </c>
      <c r="H136" s="6">
        <v>24.4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30</v>
      </c>
      <c r="H137" s="6">
        <v>27.7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33.200000000000003</v>
      </c>
      <c r="H138" s="6">
        <v>27.7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30.4</v>
      </c>
      <c r="H139" s="6">
        <v>28.6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30</v>
      </c>
      <c r="H140" s="6">
        <v>23.3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29.9</v>
      </c>
      <c r="H141" s="6">
        <v>18.5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29.7</v>
      </c>
      <c r="H142" s="6">
        <v>18.600000000000001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29.6</v>
      </c>
      <c r="H143" s="6">
        <v>18.7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29.6</v>
      </c>
      <c r="H144" s="6">
        <v>18.8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3.6</v>
      </c>
      <c r="G145" s="6">
        <v>29.4</v>
      </c>
      <c r="H145" s="6">
        <v>18.600000000000001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28.1</v>
      </c>
      <c r="H146" s="6">
        <v>20.100000000000001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25.8</v>
      </c>
      <c r="H147" s="6">
        <v>21.9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25.7</v>
      </c>
      <c r="H148" s="7">
        <v>19.399999999999999</v>
      </c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3.6</v>
      </c>
      <c r="G149" s="9">
        <f t="shared" si="6"/>
        <v>798.20000000000016</v>
      </c>
      <c r="H149" s="9">
        <f t="shared" si="6"/>
        <v>788.2</v>
      </c>
      <c r="I149" s="9">
        <f t="shared" si="6"/>
        <v>59.800000000000004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7.1406000000000001</v>
      </c>
      <c r="G150" s="10">
        <f t="shared" si="7"/>
        <v>1583.2297000000003</v>
      </c>
      <c r="H150" s="10">
        <f t="shared" si="7"/>
        <v>1563.3947000000001</v>
      </c>
      <c r="I150" s="10">
        <f t="shared" si="7"/>
        <v>118.61330000000001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69</v>
      </c>
      <c r="L151" s="9" t="s">
        <v>20</v>
      </c>
      <c r="M151" s="2"/>
    </row>
    <row r="152" spans="1:13" ht="16.5" thickBot="1">
      <c r="A152" s="12">
        <f>A118</f>
        <v>1983</v>
      </c>
      <c r="B152" s="12" t="s">
        <v>21</v>
      </c>
      <c r="C152" s="12"/>
      <c r="D152" s="13">
        <f>SUM(C149:L149)</f>
        <v>1649.8000000000002</v>
      </c>
      <c r="E152" s="14" t="s">
        <v>17</v>
      </c>
      <c r="F152" s="14"/>
      <c r="G152" s="13">
        <f>D152*1.9835</f>
        <v>3272.3783000000003</v>
      </c>
      <c r="H152" s="14" t="s">
        <v>22</v>
      </c>
      <c r="I152" s="12" t="s">
        <v>23</v>
      </c>
      <c r="J152" s="12"/>
      <c r="K152" s="15">
        <v>71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19.8</v>
      </c>
      <c r="H156" s="6">
        <v>26.7</v>
      </c>
      <c r="I156" s="6">
        <v>21.1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24.8</v>
      </c>
      <c r="H157" s="6">
        <v>25</v>
      </c>
      <c r="I157" s="6">
        <v>21.3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31.1</v>
      </c>
      <c r="H158" s="6">
        <v>25</v>
      </c>
      <c r="I158" s="6">
        <v>18.3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33.1</v>
      </c>
      <c r="H159" s="6">
        <v>25</v>
      </c>
      <c r="I159" s="6">
        <v>15.9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33</v>
      </c>
      <c r="H160" s="6">
        <v>25</v>
      </c>
      <c r="I160" s="6">
        <v>14.3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33.1</v>
      </c>
      <c r="H161" s="6">
        <v>25</v>
      </c>
      <c r="I161" s="6">
        <v>11.7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30.2</v>
      </c>
      <c r="H162" s="6">
        <v>27.2</v>
      </c>
      <c r="I162" s="6">
        <v>7.6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27.7</v>
      </c>
      <c r="H163" s="6">
        <v>29.2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29</v>
      </c>
      <c r="H164" s="6">
        <v>29.3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29.2</v>
      </c>
      <c r="H165" s="6">
        <v>28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29.3</v>
      </c>
      <c r="H166" s="6">
        <v>26.6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29.6</v>
      </c>
      <c r="H167" s="6">
        <v>26.7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30</v>
      </c>
      <c r="H168" s="6">
        <v>26.7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30.5</v>
      </c>
      <c r="H169" s="6">
        <v>28.1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30.5</v>
      </c>
      <c r="H170" s="6">
        <v>29.4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30.4</v>
      </c>
      <c r="H171" s="6">
        <v>29.2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31.9</v>
      </c>
      <c r="H172" s="6">
        <v>28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33.200000000000003</v>
      </c>
      <c r="H173" s="6">
        <v>26.5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33.1</v>
      </c>
      <c r="H174" s="6">
        <v>26.5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31.7</v>
      </c>
      <c r="H175" s="6">
        <v>28.3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28.8</v>
      </c>
      <c r="H176" s="6">
        <v>30.1</v>
      </c>
      <c r="I176" s="6"/>
      <c r="J176" s="18" t="s">
        <v>33</v>
      </c>
      <c r="K176" s="6">
        <f>12/1.9835</f>
        <v>6.04991177211999</v>
      </c>
      <c r="L176" s="7" t="s">
        <v>38</v>
      </c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27.5</v>
      </c>
      <c r="H177" s="6">
        <v>28.6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27.4</v>
      </c>
      <c r="H178" s="6">
        <v>25.9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27.5</v>
      </c>
      <c r="H179" s="6">
        <v>24.5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27.4</v>
      </c>
      <c r="H180" s="6">
        <v>24.4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27.3</v>
      </c>
      <c r="H181" s="6">
        <v>24.4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30</v>
      </c>
      <c r="H182" s="6">
        <v>24.5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32</v>
      </c>
      <c r="H183" s="6">
        <v>24.9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8.5</v>
      </c>
      <c r="G184" s="6">
        <v>31.9</v>
      </c>
      <c r="H184" s="6">
        <v>25.3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</v>
      </c>
      <c r="G185" s="6">
        <v>31.8</v>
      </c>
      <c r="H185" s="6">
        <v>25.3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30.1</v>
      </c>
      <c r="H186" s="7">
        <v>22.8</v>
      </c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26.5</v>
      </c>
      <c r="G187" s="9">
        <f t="shared" si="8"/>
        <v>922.89999999999986</v>
      </c>
      <c r="H187" s="9">
        <f t="shared" si="8"/>
        <v>822.09999999999968</v>
      </c>
      <c r="I187" s="9">
        <f t="shared" si="8"/>
        <v>110.2</v>
      </c>
      <c r="J187" s="9">
        <f t="shared" si="8"/>
        <v>0</v>
      </c>
      <c r="K187" s="9">
        <f t="shared" si="8"/>
        <v>6.04991177211999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52.562750000000001</v>
      </c>
      <c r="G188" s="10">
        <f t="shared" si="9"/>
        <v>1830.5721499999997</v>
      </c>
      <c r="H188" s="10">
        <f t="shared" si="9"/>
        <v>1630.6353499999993</v>
      </c>
      <c r="I188" s="10">
        <f t="shared" si="9"/>
        <v>218.58170000000001</v>
      </c>
      <c r="J188" s="10">
        <f t="shared" si="9"/>
        <v>0</v>
      </c>
      <c r="K188" s="10">
        <f t="shared" si="9"/>
        <v>12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COUNTA(C156:L186)-4-3</f>
        <v>71</v>
      </c>
      <c r="L189" s="9" t="s">
        <v>20</v>
      </c>
      <c r="M189" s="2"/>
    </row>
    <row r="190" spans="1:13" ht="16.5" thickBot="1">
      <c r="A190" s="12">
        <f>A156</f>
        <v>1984</v>
      </c>
      <c r="B190" s="12" t="s">
        <v>21</v>
      </c>
      <c r="C190" s="12"/>
      <c r="D190" s="13">
        <f>SUM(C187:L187)</f>
        <v>1887.7499117721195</v>
      </c>
      <c r="E190" s="14" t="s">
        <v>17</v>
      </c>
      <c r="F190" s="14"/>
      <c r="G190" s="13">
        <f>D190*1.9835</f>
        <v>3744.3519499999993</v>
      </c>
      <c r="H190" s="14" t="s">
        <v>22</v>
      </c>
      <c r="I190" s="12" t="s">
        <v>23</v>
      </c>
      <c r="J190" s="12"/>
      <c r="K190" s="15">
        <v>71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21.7</v>
      </c>
      <c r="H194" s="6">
        <v>16.399999999999999</v>
      </c>
      <c r="I194" s="6">
        <v>17.600000000000001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24.7</v>
      </c>
      <c r="H195" s="6">
        <v>16.3</v>
      </c>
      <c r="I195" s="6">
        <v>14.9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28.9</v>
      </c>
      <c r="H196" s="6">
        <v>16.3</v>
      </c>
      <c r="I196" s="6">
        <v>12.8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32.6</v>
      </c>
      <c r="H197" s="6">
        <v>16.3</v>
      </c>
      <c r="I197" s="6">
        <v>11.9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33.6</v>
      </c>
      <c r="H198" s="6">
        <v>16.3</v>
      </c>
      <c r="I198" s="6">
        <v>11.1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31.2</v>
      </c>
      <c r="H199" s="6">
        <v>16.399999999999999</v>
      </c>
      <c r="I199" s="6">
        <v>9.6999999999999993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29.2</v>
      </c>
      <c r="H200" s="6">
        <v>16.399999999999999</v>
      </c>
      <c r="I200" s="6">
        <v>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31.5</v>
      </c>
      <c r="H201" s="6">
        <v>16.3</v>
      </c>
      <c r="I201" s="6">
        <v>9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33.799999999999997</v>
      </c>
      <c r="H202" s="6">
        <v>16.399999999999999</v>
      </c>
      <c r="I202" s="6">
        <v>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33.700000000000003</v>
      </c>
      <c r="H203" s="6">
        <v>16.3</v>
      </c>
      <c r="I203" s="6">
        <v>4.5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30.3</v>
      </c>
      <c r="H204" s="6">
        <v>16.3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26.7</v>
      </c>
      <c r="H205" s="6">
        <v>16.3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26.8</v>
      </c>
      <c r="H206" s="6">
        <v>16.3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27.7</v>
      </c>
      <c r="H207" s="6">
        <v>23.1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33.700000000000003</v>
      </c>
      <c r="H208" s="6">
        <v>31.3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37.5</v>
      </c>
      <c r="H209" s="6">
        <v>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37.4</v>
      </c>
      <c r="H210" s="6">
        <v>33.9</v>
      </c>
      <c r="I210" s="6"/>
      <c r="J210" s="18" t="s">
        <v>33</v>
      </c>
      <c r="K210" s="6">
        <f>30/1.9835</f>
        <v>15.124779430299974</v>
      </c>
      <c r="L210" s="7" t="s">
        <v>25</v>
      </c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37.299999999999997</v>
      </c>
      <c r="H211" s="6">
        <v>33.799999999999997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34.5</v>
      </c>
      <c r="H212" s="6">
        <v>33.799999999999997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28.8</v>
      </c>
      <c r="H213" s="6">
        <v>33.700000000000003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10.7</v>
      </c>
      <c r="G214" s="6">
        <v>24</v>
      </c>
      <c r="H214" s="6">
        <v>27.2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16.100000000000001</v>
      </c>
      <c r="G215" s="6">
        <v>19.100000000000001</v>
      </c>
      <c r="H215" s="6">
        <v>18.8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18.399999999999999</v>
      </c>
      <c r="G216" s="6">
        <v>16.8</v>
      </c>
      <c r="H216" s="6">
        <v>15.3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25.5</v>
      </c>
      <c r="G217" s="6">
        <v>8.6</v>
      </c>
      <c r="H217" s="6">
        <v>13.6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30.4</v>
      </c>
      <c r="G218" s="6"/>
      <c r="H218" s="6">
        <v>13.6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30</v>
      </c>
      <c r="G219" s="6"/>
      <c r="H219" s="6">
        <v>13.6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26.7</v>
      </c>
      <c r="G220" s="6"/>
      <c r="H220" s="6">
        <v>16.8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26.8</v>
      </c>
      <c r="G221" s="6">
        <v>7.2</v>
      </c>
      <c r="H221" s="6">
        <v>19.399999999999999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24.2</v>
      </c>
      <c r="G222" s="6">
        <v>19.399999999999999</v>
      </c>
      <c r="H222" s="6">
        <v>19.399999999999999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21.6</v>
      </c>
      <c r="G223" s="6">
        <v>24.4</v>
      </c>
      <c r="H223" s="6">
        <v>19.3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21.1</v>
      </c>
      <c r="H224" s="7">
        <v>19.3</v>
      </c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230.39999999999998</v>
      </c>
      <c r="G225" s="9">
        <f t="shared" si="10"/>
        <v>762.19999999999993</v>
      </c>
      <c r="H225" s="9">
        <f t="shared" si="10"/>
        <v>632.19999999999993</v>
      </c>
      <c r="I225" s="9">
        <f t="shared" si="10"/>
        <v>109.5</v>
      </c>
      <c r="J225" s="9">
        <f t="shared" si="10"/>
        <v>0</v>
      </c>
      <c r="K225" s="9">
        <f t="shared" si="10"/>
        <v>15.124779430299974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456.99839999999995</v>
      </c>
      <c r="G226" s="10">
        <f t="shared" si="11"/>
        <v>1511.8236999999999</v>
      </c>
      <c r="H226" s="10">
        <f t="shared" si="11"/>
        <v>1253.9686999999999</v>
      </c>
      <c r="I226" s="10">
        <f t="shared" si="11"/>
        <v>217.19325000000001</v>
      </c>
      <c r="J226" s="10">
        <f t="shared" si="11"/>
        <v>0</v>
      </c>
      <c r="K226" s="10">
        <f t="shared" si="11"/>
        <v>30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COUNTA(C194:L224)-4-3</f>
        <v>79</v>
      </c>
      <c r="L227" s="9" t="s">
        <v>20</v>
      </c>
      <c r="M227" s="2"/>
    </row>
    <row r="228" spans="1:13" ht="16.5" thickBot="1">
      <c r="A228" s="12">
        <f>A194</f>
        <v>1985</v>
      </c>
      <c r="B228" s="12" t="s">
        <v>21</v>
      </c>
      <c r="C228" s="12"/>
      <c r="D228" s="13">
        <f>SUM(C225:L225)</f>
        <v>1749.4247794302996</v>
      </c>
      <c r="E228" s="14" t="s">
        <v>17</v>
      </c>
      <c r="F228" s="14"/>
      <c r="G228" s="13">
        <f>D228*1.9835</f>
        <v>3469.9840499999996</v>
      </c>
      <c r="H228" s="14" t="s">
        <v>22</v>
      </c>
      <c r="I228" s="12" t="s">
        <v>23</v>
      </c>
      <c r="J228" s="12"/>
      <c r="K228" s="15">
        <v>82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37.5</v>
      </c>
      <c r="H232" s="6">
        <v>28</v>
      </c>
      <c r="I232" s="6">
        <v>13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37.5</v>
      </c>
      <c r="H233" s="6">
        <v>7.7</v>
      </c>
      <c r="I233" s="6">
        <v>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37.5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35.700000000000003</v>
      </c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34.299999999999997</v>
      </c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32.5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35.700000000000003</v>
      </c>
      <c r="H238" s="6">
        <v>9.5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37.5</v>
      </c>
      <c r="H239" s="6">
        <v>19.7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37.5</v>
      </c>
      <c r="H240" s="6">
        <v>22.2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17.2</v>
      </c>
      <c r="H241" s="6">
        <v>23.1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>
        <v>30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>
        <v>36.1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4</v>
      </c>
      <c r="G244" s="6"/>
      <c r="H244" s="6">
        <v>38.4</v>
      </c>
      <c r="I244" s="6"/>
      <c r="J244" s="18" t="s">
        <v>33</v>
      </c>
      <c r="K244" s="6">
        <f>92/1.9835</f>
        <v>46.382656919586587</v>
      </c>
      <c r="L244" s="7" t="s">
        <v>25</v>
      </c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9.1999999999999993</v>
      </c>
      <c r="H245" s="6">
        <v>38.299999999999997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20.7</v>
      </c>
      <c r="H246" s="6">
        <v>36.1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30.8</v>
      </c>
      <c r="H247" s="6">
        <v>30.3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37.5</v>
      </c>
      <c r="H248" s="6">
        <v>27.8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37.5</v>
      </c>
      <c r="H249" s="6">
        <v>25.4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10.1</v>
      </c>
      <c r="G250" s="6">
        <v>37.5</v>
      </c>
      <c r="H250" s="6">
        <v>25.9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19.5</v>
      </c>
      <c r="G251" s="6">
        <v>37.5</v>
      </c>
      <c r="H251" s="6">
        <v>28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22</v>
      </c>
      <c r="G252" s="6">
        <v>36.5</v>
      </c>
      <c r="H252" s="6">
        <v>28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22</v>
      </c>
      <c r="G253" s="6">
        <v>36.5</v>
      </c>
      <c r="H253" s="6">
        <v>25.1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26.4</v>
      </c>
      <c r="G254" s="6">
        <v>36.5</v>
      </c>
      <c r="H254" s="6">
        <v>8.6999999999999993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32.299999999999997</v>
      </c>
      <c r="G255" s="6">
        <v>36.5</v>
      </c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36.4</v>
      </c>
      <c r="G256" s="6">
        <v>36.5</v>
      </c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37.4</v>
      </c>
      <c r="G257" s="6">
        <v>31.7</v>
      </c>
      <c r="H257" s="6">
        <v>11.7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37.4</v>
      </c>
      <c r="G258" s="6">
        <v>29</v>
      </c>
      <c r="H258" s="6">
        <v>18.7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37.5</v>
      </c>
      <c r="G259" s="6">
        <v>31.2</v>
      </c>
      <c r="H259" s="6">
        <v>17.399999999999999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37.5</v>
      </c>
      <c r="G260" s="6">
        <v>33.5</v>
      </c>
      <c r="H260" s="6">
        <v>14.5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37.5</v>
      </c>
      <c r="G261" s="6">
        <v>33.5</v>
      </c>
      <c r="H261" s="6">
        <v>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33.5</v>
      </c>
      <c r="H262" s="7">
        <v>13</v>
      </c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>SUM(C232:C262)</f>
        <v>0</v>
      </c>
      <c r="D263" s="9">
        <f>SUM(D232:D262)</f>
        <v>0</v>
      </c>
      <c r="E263" s="9">
        <f>SUM(E232:E262)</f>
        <v>0</v>
      </c>
      <c r="F263" s="9">
        <f>SUM(F232:F262)</f>
        <v>360</v>
      </c>
      <c r="G263" s="9">
        <f>SUM(G232:G262)+0.5</f>
        <v>929</v>
      </c>
      <c r="H263" s="9">
        <f>SUM(H232:H262)+0.4</f>
        <v>577</v>
      </c>
      <c r="I263" s="9">
        <f>SUM(I232:I262)</f>
        <v>19</v>
      </c>
      <c r="J263" s="9">
        <f>SUM(J232:J262)</f>
        <v>0</v>
      </c>
      <c r="K263" s="9">
        <f>SUM(K232:K262)</f>
        <v>46.382656919586587</v>
      </c>
      <c r="L263" s="9">
        <f>SUM(L232:L262)</f>
        <v>0</v>
      </c>
      <c r="M263" s="2"/>
    </row>
    <row r="264" spans="1:13" ht="15.75">
      <c r="A264" s="2" t="s">
        <v>18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714.06000000000006</v>
      </c>
      <c r="G264" s="10">
        <f t="shared" si="12"/>
        <v>1842.6715000000002</v>
      </c>
      <c r="H264" s="10">
        <f t="shared" si="12"/>
        <v>1144.4794999999999</v>
      </c>
      <c r="I264" s="10">
        <f t="shared" si="12"/>
        <v>37.686500000000002</v>
      </c>
      <c r="J264" s="10">
        <f t="shared" si="12"/>
        <v>0</v>
      </c>
      <c r="K264" s="10">
        <f t="shared" si="12"/>
        <v>92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COUNTA(C232:L262)-4-3</f>
        <v>68</v>
      </c>
      <c r="L265" s="9" t="s">
        <v>20</v>
      </c>
      <c r="M265" s="2"/>
    </row>
    <row r="266" spans="1:13" ht="16.5" thickBot="1">
      <c r="A266" s="12">
        <f>A232</f>
        <v>1986</v>
      </c>
      <c r="B266" s="12" t="s">
        <v>21</v>
      </c>
      <c r="C266" s="12"/>
      <c r="D266" s="13">
        <f>SUM(C263:L263)</f>
        <v>1931.3826569195867</v>
      </c>
      <c r="E266" s="14" t="s">
        <v>17</v>
      </c>
      <c r="F266" s="14"/>
      <c r="G266" s="13">
        <f>D266*1.9835</f>
        <v>3830.8975</v>
      </c>
      <c r="H266" s="14" t="s">
        <v>22</v>
      </c>
      <c r="I266" s="12" t="s">
        <v>23</v>
      </c>
      <c r="J266" s="12"/>
      <c r="K266" s="15">
        <v>82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/>
      <c r="H270" s="6">
        <v>36.4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4.9000000000000004</v>
      </c>
      <c r="H271" s="6">
        <v>36.4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12.1</v>
      </c>
      <c r="H272" s="6">
        <v>36.4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12</v>
      </c>
      <c r="H273" s="6">
        <v>36.4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14.5</v>
      </c>
      <c r="H274" s="6">
        <v>36.4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22.6</v>
      </c>
      <c r="H275" s="6">
        <v>33.799999999999997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23.1</v>
      </c>
      <c r="H276" s="6">
        <v>9.4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23.1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15.5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11.1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11.4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11.7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14.5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25.6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33.299999999999997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4.7</v>
      </c>
      <c r="G285" s="6">
        <v>36.5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7.8</v>
      </c>
      <c r="G286" s="6">
        <v>36.4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9.6</v>
      </c>
      <c r="G287" s="6">
        <v>9.9</v>
      </c>
      <c r="H287" s="6"/>
      <c r="I287" s="6"/>
      <c r="J287" s="18" t="s">
        <v>33</v>
      </c>
      <c r="K287" s="6">
        <f>55.5/1.9835</f>
        <v>27.980841946054952</v>
      </c>
      <c r="L287" s="7" t="s">
        <v>25</v>
      </c>
      <c r="M287" s="2"/>
    </row>
    <row r="288" spans="1:13" ht="15.75">
      <c r="A288" s="2"/>
      <c r="B288" s="5">
        <v>19</v>
      </c>
      <c r="C288" s="6"/>
      <c r="D288" s="6"/>
      <c r="E288" s="6"/>
      <c r="F288" s="6">
        <v>20.6</v>
      </c>
      <c r="G288" s="6"/>
      <c r="H288" s="6"/>
      <c r="I288" s="6"/>
      <c r="J288" s="6"/>
      <c r="K288" s="6">
        <f>5.4/1.9835</f>
        <v>2.7224602974539955</v>
      </c>
      <c r="L288" s="7" t="s">
        <v>26</v>
      </c>
      <c r="M288" s="2"/>
    </row>
    <row r="289" spans="1:13" ht="15.75">
      <c r="A289" s="2"/>
      <c r="B289" s="5">
        <v>20</v>
      </c>
      <c r="C289" s="6"/>
      <c r="D289" s="6"/>
      <c r="E289" s="6"/>
      <c r="F289" s="6">
        <v>27.6</v>
      </c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29.3</v>
      </c>
      <c r="G290" s="6"/>
      <c r="H290" s="6">
        <v>6.4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30.3</v>
      </c>
      <c r="G291" s="6"/>
      <c r="H291" s="6">
        <v>13.5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34.9</v>
      </c>
      <c r="G292" s="6"/>
      <c r="H292" s="6">
        <v>15.8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38.6</v>
      </c>
      <c r="G293" s="6">
        <v>8.4</v>
      </c>
      <c r="H293" s="6">
        <v>23.7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36.200000000000003</v>
      </c>
      <c r="G294" s="6">
        <v>24.7</v>
      </c>
      <c r="H294" s="6">
        <v>26.4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34.6</v>
      </c>
      <c r="G295" s="6">
        <v>26.9</v>
      </c>
      <c r="H295" s="6">
        <v>23.6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34.5</v>
      </c>
      <c r="G296" s="6">
        <v>33.1</v>
      </c>
      <c r="H296" s="6">
        <v>12.4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34.700000000000003</v>
      </c>
      <c r="G297" s="6">
        <v>36</v>
      </c>
      <c r="H297" s="6">
        <v>7.5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10.5</v>
      </c>
      <c r="G298" s="6">
        <v>36.4</v>
      </c>
      <c r="H298" s="6">
        <v>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>
        <v>36.4</v>
      </c>
      <c r="H299" s="6">
        <v>6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36.4</v>
      </c>
      <c r="H300" s="7">
        <v>2.7</v>
      </c>
      <c r="I300" s="19" t="s">
        <v>16</v>
      </c>
      <c r="J300" s="20"/>
      <c r="K300" s="19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3">SUM(C270:C300)</f>
        <v>0</v>
      </c>
      <c r="D301" s="9">
        <f t="shared" si="13"/>
        <v>0</v>
      </c>
      <c r="E301" s="9">
        <f t="shared" si="13"/>
        <v>0</v>
      </c>
      <c r="F301" s="9">
        <f t="shared" si="13"/>
        <v>353.90000000000003</v>
      </c>
      <c r="G301" s="9">
        <f t="shared" si="13"/>
        <v>556.49999999999989</v>
      </c>
      <c r="H301" s="9">
        <f t="shared" si="13"/>
        <v>369.2</v>
      </c>
      <c r="I301" s="9">
        <f t="shared" si="13"/>
        <v>0</v>
      </c>
      <c r="J301" s="9">
        <f t="shared" si="13"/>
        <v>0</v>
      </c>
      <c r="K301" s="9">
        <f t="shared" si="13"/>
        <v>30.703302243508947</v>
      </c>
      <c r="L301" s="9">
        <f t="shared" si="13"/>
        <v>0</v>
      </c>
      <c r="M301" s="2"/>
    </row>
    <row r="302" spans="1:13" ht="15.75">
      <c r="A302" s="2" t="s">
        <v>18</v>
      </c>
      <c r="B302" s="2"/>
      <c r="C302" s="10">
        <f t="shared" ref="C302:L302" si="14">C301*1.9835</f>
        <v>0</v>
      </c>
      <c r="D302" s="10">
        <f t="shared" si="14"/>
        <v>0</v>
      </c>
      <c r="E302" s="10">
        <f t="shared" si="14"/>
        <v>0</v>
      </c>
      <c r="F302" s="10">
        <f t="shared" si="14"/>
        <v>701.9606500000001</v>
      </c>
      <c r="G302" s="10">
        <f t="shared" si="14"/>
        <v>1103.8177499999997</v>
      </c>
      <c r="H302" s="10">
        <f t="shared" si="14"/>
        <v>732.30819999999994</v>
      </c>
      <c r="I302" s="10">
        <f t="shared" si="14"/>
        <v>0</v>
      </c>
      <c r="J302" s="10">
        <f t="shared" si="14"/>
        <v>0</v>
      </c>
      <c r="K302" s="10">
        <f t="shared" si="14"/>
        <v>60.9</v>
      </c>
      <c r="L302" s="10">
        <f t="shared" si="14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COUNTA(C270:L300)-4-5</f>
        <v>57</v>
      </c>
      <c r="L303" s="9" t="s">
        <v>20</v>
      </c>
      <c r="M303" s="2"/>
    </row>
    <row r="304" spans="1:13" ht="16.5" thickBot="1">
      <c r="A304" s="12">
        <f>A270</f>
        <v>1987</v>
      </c>
      <c r="B304" s="12" t="s">
        <v>21</v>
      </c>
      <c r="C304" s="12"/>
      <c r="D304" s="13">
        <f>SUM(C301:L301)</f>
        <v>1310.3033022435088</v>
      </c>
      <c r="E304" s="14" t="s">
        <v>17</v>
      </c>
      <c r="F304" s="14"/>
      <c r="G304" s="13">
        <f>D304*1.9835</f>
        <v>2598.9865999999997</v>
      </c>
      <c r="H304" s="14" t="s">
        <v>22</v>
      </c>
      <c r="I304" s="12" t="s">
        <v>23</v>
      </c>
      <c r="J304" s="12"/>
      <c r="K304" s="15">
        <v>77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/>
      <c r="H308" s="6">
        <v>36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/>
      <c r="H309" s="6">
        <v>33.4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/>
      <c r="H310" s="6">
        <v>31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/>
      <c r="H311" s="6">
        <v>31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8.1</v>
      </c>
      <c r="H312" s="6">
        <v>31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23.3</v>
      </c>
      <c r="H313" s="6">
        <v>28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33.6</v>
      </c>
      <c r="H314" s="6">
        <v>26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36.1</v>
      </c>
      <c r="H315" s="6">
        <v>26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3.8</v>
      </c>
      <c r="G316" s="6">
        <v>36.1</v>
      </c>
      <c r="H316" s="6">
        <v>28.2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36</v>
      </c>
      <c r="H317" s="6">
        <v>30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36</v>
      </c>
      <c r="H318" s="6">
        <v>31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36</v>
      </c>
      <c r="H319" s="6">
        <v>23.9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10.1</v>
      </c>
      <c r="G320" s="6">
        <v>33.5</v>
      </c>
      <c r="H320" s="6">
        <v>6.4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20.8</v>
      </c>
      <c r="G321" s="6">
        <v>30.6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27.2</v>
      </c>
      <c r="G322" s="6">
        <v>27.8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29.6</v>
      </c>
      <c r="G323" s="6">
        <v>25.5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30.9</v>
      </c>
      <c r="G324" s="6">
        <v>25.4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35.9</v>
      </c>
      <c r="G325" s="6">
        <v>28.4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38.299999999999997</v>
      </c>
      <c r="G326" s="6">
        <v>11.8</v>
      </c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38.299999999999997</v>
      </c>
      <c r="G327" s="6"/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38.299999999999997</v>
      </c>
      <c r="G328" s="6"/>
      <c r="H328" s="6">
        <v>5.3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38.299999999999997</v>
      </c>
      <c r="G329" s="6"/>
      <c r="H329" s="6">
        <v>15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38.200000000000003</v>
      </c>
      <c r="G330" s="6"/>
      <c r="H330" s="6">
        <v>16.7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35.700000000000003</v>
      </c>
      <c r="G331" s="6"/>
      <c r="H331" s="6">
        <v>18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33.4</v>
      </c>
      <c r="G332" s="6">
        <v>8.6</v>
      </c>
      <c r="H332" s="6">
        <v>15.2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33.299999999999997</v>
      </c>
      <c r="G333" s="6">
        <v>16.7</v>
      </c>
      <c r="H333" s="6">
        <v>13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33.200000000000003</v>
      </c>
      <c r="G334" s="6">
        <v>22.9</v>
      </c>
      <c r="H334" s="6">
        <v>10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34.9</v>
      </c>
      <c r="G335" s="6">
        <v>33.1</v>
      </c>
      <c r="H335" s="6">
        <v>8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36.299999999999997</v>
      </c>
      <c r="G336" s="6">
        <v>36.299999999999997</v>
      </c>
      <c r="H336" s="6">
        <v>3.8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18.100000000000001</v>
      </c>
      <c r="G337" s="6">
        <v>36.200000000000003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36.1</v>
      </c>
      <c r="H338" s="7"/>
      <c r="I338" s="19" t="s">
        <v>16</v>
      </c>
      <c r="J338" s="20"/>
      <c r="K338" s="19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0</v>
      </c>
      <c r="F339" s="9">
        <f t="shared" si="15"/>
        <v>574.6</v>
      </c>
      <c r="G339" s="9">
        <f t="shared" si="15"/>
        <v>618.1</v>
      </c>
      <c r="H339" s="9">
        <f t="shared" si="15"/>
        <v>466.9</v>
      </c>
      <c r="I339" s="9">
        <f t="shared" si="15"/>
        <v>0</v>
      </c>
      <c r="J339" s="9">
        <f t="shared" si="15"/>
        <v>0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18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0</v>
      </c>
      <c r="F340" s="10">
        <f t="shared" si="16"/>
        <v>1139.7191</v>
      </c>
      <c r="G340" s="10">
        <f t="shared" si="16"/>
        <v>1226.00135</v>
      </c>
      <c r="H340" s="10">
        <f t="shared" si="16"/>
        <v>926.09614999999997</v>
      </c>
      <c r="I340" s="10">
        <f t="shared" si="16"/>
        <v>0</v>
      </c>
      <c r="J340" s="10">
        <f t="shared" si="16"/>
        <v>0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63</v>
      </c>
      <c r="L341" s="9" t="s">
        <v>20</v>
      </c>
      <c r="M341" s="2"/>
    </row>
    <row r="342" spans="1:13" ht="16.5" thickBot="1">
      <c r="A342" s="12">
        <f>A308</f>
        <v>1988</v>
      </c>
      <c r="B342" s="12" t="s">
        <v>21</v>
      </c>
      <c r="C342" s="12"/>
      <c r="D342" s="13">
        <f>SUM(C339:L339)</f>
        <v>1659.6</v>
      </c>
      <c r="E342" s="14" t="s">
        <v>17</v>
      </c>
      <c r="F342" s="14"/>
      <c r="G342" s="13">
        <f>D342*1.9835</f>
        <v>3291.8166000000001</v>
      </c>
      <c r="H342" s="14" t="s">
        <v>22</v>
      </c>
      <c r="I342" s="12" t="s">
        <v>23</v>
      </c>
      <c r="J342" s="12"/>
      <c r="K342" s="15">
        <v>82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/>
      <c r="H346" s="6"/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4.7</v>
      </c>
      <c r="H347" s="6"/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14.9</v>
      </c>
      <c r="H348" s="6"/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19.5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23.9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29.4</v>
      </c>
      <c r="H351" s="6">
        <v>3.1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31</v>
      </c>
      <c r="H352" s="6">
        <v>19.5</v>
      </c>
      <c r="I352" s="6">
        <v>5.2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4.0999999999999996</v>
      </c>
      <c r="G353" s="6">
        <v>32.799999999999997</v>
      </c>
      <c r="H353" s="6">
        <v>29.2</v>
      </c>
      <c r="I353" s="6">
        <v>13.3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34</v>
      </c>
      <c r="H354" s="6">
        <v>34.299999999999997</v>
      </c>
      <c r="I354" s="6">
        <v>16.2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34</v>
      </c>
      <c r="H355" s="6">
        <v>36</v>
      </c>
      <c r="I355" s="6">
        <v>16.2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34</v>
      </c>
      <c r="H356" s="6">
        <v>36</v>
      </c>
      <c r="I356" s="6">
        <v>12.1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31.7</v>
      </c>
      <c r="H357" s="6">
        <v>36</v>
      </c>
      <c r="I357" s="6">
        <v>9.1999999999999993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27.8</v>
      </c>
      <c r="H358" s="6">
        <v>36</v>
      </c>
      <c r="I358" s="6">
        <v>9.1999999999999993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26</v>
      </c>
      <c r="H359" s="6">
        <v>34</v>
      </c>
      <c r="I359" s="6">
        <v>9.1999999999999993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11.7</v>
      </c>
      <c r="H360" s="6">
        <v>32</v>
      </c>
      <c r="I360" s="6">
        <v>4.4000000000000004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/>
      <c r="H361" s="6">
        <v>32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/>
      <c r="H362" s="6">
        <v>32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27.2</v>
      </c>
      <c r="I363" s="6"/>
      <c r="J363" s="18" t="s">
        <v>33</v>
      </c>
      <c r="K363" s="6">
        <f>22.7/1.9835</f>
        <v>11.444416435593647</v>
      </c>
      <c r="L363" s="7" t="s">
        <v>25</v>
      </c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17.399999999999999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/>
      <c r="H365" s="6">
        <v>12.8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10.199999999999999</v>
      </c>
      <c r="G366" s="6"/>
      <c r="H366" s="6">
        <v>12.8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19.399999999999999</v>
      </c>
      <c r="G367" s="6"/>
      <c r="H367" s="6">
        <v>15.3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22.5</v>
      </c>
      <c r="G368" s="6">
        <v>4.5999999999999996</v>
      </c>
      <c r="H368" s="6">
        <v>17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22.5</v>
      </c>
      <c r="G369" s="6">
        <v>20.9</v>
      </c>
      <c r="H369" s="6">
        <v>17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9.3000000000000007</v>
      </c>
      <c r="G370" s="6">
        <v>31.1</v>
      </c>
      <c r="H370" s="6">
        <v>7.1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35</v>
      </c>
      <c r="H371" s="6"/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36.700000000000003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38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36.799999999999997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36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17.8</v>
      </c>
      <c r="H376" s="7"/>
      <c r="I376" s="19" t="s">
        <v>16</v>
      </c>
      <c r="J376" s="20"/>
      <c r="K376" s="19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7">SUM(C346:C376)</f>
        <v>0</v>
      </c>
      <c r="D377" s="9">
        <f t="shared" si="17"/>
        <v>0</v>
      </c>
      <c r="E377" s="9">
        <f t="shared" si="17"/>
        <v>0</v>
      </c>
      <c r="F377" s="9">
        <f t="shared" si="17"/>
        <v>87.999999999999986</v>
      </c>
      <c r="G377" s="9">
        <f t="shared" si="17"/>
        <v>612.29999999999995</v>
      </c>
      <c r="H377" s="9">
        <f t="shared" si="17"/>
        <v>486.70000000000005</v>
      </c>
      <c r="I377" s="9">
        <f t="shared" si="17"/>
        <v>95.000000000000014</v>
      </c>
      <c r="J377" s="9">
        <f t="shared" si="17"/>
        <v>0</v>
      </c>
      <c r="K377" s="9">
        <f t="shared" si="17"/>
        <v>11.444416435593647</v>
      </c>
      <c r="L377" s="9">
        <f t="shared" si="17"/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174.54799999999997</v>
      </c>
      <c r="G378" s="10">
        <f t="shared" si="18"/>
        <v>1214.4970499999999</v>
      </c>
      <c r="H378" s="10">
        <f t="shared" si="18"/>
        <v>965.36945000000014</v>
      </c>
      <c r="I378" s="10">
        <f t="shared" si="18"/>
        <v>188.43250000000003</v>
      </c>
      <c r="J378" s="10">
        <f t="shared" si="18"/>
        <v>0</v>
      </c>
      <c r="K378" s="10">
        <f t="shared" si="18"/>
        <v>22.7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COUNTA(C346:L376)-4-3</f>
        <v>58</v>
      </c>
      <c r="L379" s="9" t="s">
        <v>20</v>
      </c>
      <c r="M379" s="2"/>
    </row>
    <row r="380" spans="1:13" ht="16.5" thickBot="1">
      <c r="A380" s="12">
        <f>A346</f>
        <v>1989</v>
      </c>
      <c r="B380" s="12" t="s">
        <v>21</v>
      </c>
      <c r="C380" s="12"/>
      <c r="D380" s="13">
        <f>SUM(C377:L377)</f>
        <v>1293.4444164355937</v>
      </c>
      <c r="E380" s="14" t="s">
        <v>17</v>
      </c>
      <c r="F380" s="14"/>
      <c r="G380" s="13">
        <f>D380*1.9835-1</f>
        <v>2564.547</v>
      </c>
      <c r="H380" s="14" t="s">
        <v>22</v>
      </c>
      <c r="I380" s="12" t="s">
        <v>23</v>
      </c>
      <c r="J380" s="12"/>
      <c r="K380" s="15">
        <v>97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>
        <v>36</v>
      </c>
      <c r="H4" s="6">
        <v>26.3</v>
      </c>
      <c r="I4" s="6">
        <v>20.5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36</v>
      </c>
      <c r="H5" s="6">
        <v>28</v>
      </c>
      <c r="I5" s="6">
        <v>20.5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36</v>
      </c>
      <c r="H6" s="6">
        <v>10.9</v>
      </c>
      <c r="I6" s="6">
        <v>20.5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36</v>
      </c>
      <c r="H7" s="6"/>
      <c r="I7" s="6">
        <v>20.5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36</v>
      </c>
      <c r="H8" s="6"/>
      <c r="I8" s="6">
        <v>17.2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36</v>
      </c>
      <c r="H9" s="6"/>
      <c r="I9" s="6">
        <v>14.4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33.700000000000003</v>
      </c>
      <c r="H10" s="6"/>
      <c r="I10" s="6">
        <v>5.7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32</v>
      </c>
      <c r="H11" s="6"/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32</v>
      </c>
      <c r="H12" s="6">
        <v>13.3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34.299999999999997</v>
      </c>
      <c r="H13" s="6">
        <v>25.6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36</v>
      </c>
      <c r="H14" s="6">
        <v>22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36</v>
      </c>
      <c r="H15" s="6">
        <v>8.3000000000000007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33.299999999999997</v>
      </c>
      <c r="H16" s="6"/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30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30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30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30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30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30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24.4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20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22.1</v>
      </c>
      <c r="H25" s="6"/>
      <c r="I25" s="6"/>
      <c r="J25" s="18" t="s">
        <v>33</v>
      </c>
      <c r="K25" s="6">
        <f>22/1.9835</f>
        <v>11.091504915553315</v>
      </c>
      <c r="L25" s="7" t="s">
        <v>25</v>
      </c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29.5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34.200000000000003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36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9</v>
      </c>
      <c r="G29" s="6">
        <v>21.6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17.899999999999999</v>
      </c>
      <c r="G30" s="6">
        <v>12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24.1</v>
      </c>
      <c r="G31" s="6">
        <v>12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29.6</v>
      </c>
      <c r="G32" s="6">
        <v>12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34.1</v>
      </c>
      <c r="G33" s="6">
        <v>17</v>
      </c>
      <c r="H33" s="6">
        <v>8.6999999999999993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22.3</v>
      </c>
      <c r="H34" s="7">
        <v>18.399999999999999</v>
      </c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114.69999999999999</v>
      </c>
      <c r="G35" s="9">
        <f t="shared" si="0"/>
        <v>896.4</v>
      </c>
      <c r="H35" s="9">
        <f t="shared" si="0"/>
        <v>161.5</v>
      </c>
      <c r="I35" s="9">
        <f t="shared" si="0"/>
        <v>119.30000000000001</v>
      </c>
      <c r="J35" s="9">
        <f t="shared" si="0"/>
        <v>0</v>
      </c>
      <c r="K35" s="9">
        <f t="shared" si="0"/>
        <v>11.091504915553315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227.50744999999998</v>
      </c>
      <c r="G36" s="10">
        <f t="shared" si="1"/>
        <v>1778.0093999999999</v>
      </c>
      <c r="H36" s="10">
        <f t="shared" si="1"/>
        <v>320.33525000000003</v>
      </c>
      <c r="I36" s="10">
        <f t="shared" si="1"/>
        <v>236.63155000000003</v>
      </c>
      <c r="J36" s="10">
        <f t="shared" si="1"/>
        <v>0</v>
      </c>
      <c r="K36" s="10">
        <f t="shared" si="1"/>
        <v>22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COUNTA(C4:L34)-4-3</f>
        <v>52</v>
      </c>
      <c r="L37" s="9" t="s">
        <v>20</v>
      </c>
      <c r="M37" s="2"/>
    </row>
    <row r="38" spans="1:13" ht="16.5" thickBot="1">
      <c r="A38" s="12">
        <f>A4</f>
        <v>1990</v>
      </c>
      <c r="B38" s="12" t="s">
        <v>21</v>
      </c>
      <c r="C38" s="12"/>
      <c r="D38" s="13">
        <f>SUM(C35:L35)</f>
        <v>1302.9915049155532</v>
      </c>
      <c r="E38" s="14" t="s">
        <v>17</v>
      </c>
      <c r="F38" s="14"/>
      <c r="G38" s="13">
        <f>D38*1.9835</f>
        <v>2584.4836499999997</v>
      </c>
      <c r="H38" s="14" t="s">
        <v>22</v>
      </c>
      <c r="I38" s="12" t="s">
        <v>23</v>
      </c>
      <c r="J38" s="12"/>
      <c r="K38" s="15">
        <v>74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21.5</v>
      </c>
      <c r="H42" s="6">
        <v>30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23</v>
      </c>
      <c r="H43" s="6">
        <v>26.8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20.9</v>
      </c>
      <c r="H44" s="6">
        <v>19.899999999999999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19</v>
      </c>
      <c r="H45" s="6">
        <v>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19</v>
      </c>
      <c r="H46" s="6">
        <v>6.7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17.5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16.399999999999999</v>
      </c>
      <c r="H48" s="6">
        <v>12.6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19.5</v>
      </c>
      <c r="H49" s="6">
        <v>22.1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22</v>
      </c>
      <c r="H50" s="6">
        <v>20.3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22</v>
      </c>
      <c r="H51" s="6">
        <v>15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20</v>
      </c>
      <c r="H52" s="6">
        <v>14.5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16.100000000000001</v>
      </c>
      <c r="H53" s="6">
        <v>17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15.2</v>
      </c>
      <c r="H54" s="6">
        <v>17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17</v>
      </c>
      <c r="H55" s="6">
        <v>19.7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20.5</v>
      </c>
      <c r="H56" s="6">
        <v>23.8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22.8</v>
      </c>
      <c r="H57" s="6">
        <v>25.2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21.4</v>
      </c>
      <c r="H58" s="6">
        <v>25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20.8</v>
      </c>
      <c r="H59" s="6">
        <v>25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21.6</v>
      </c>
      <c r="H60" s="6">
        <v>27.2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17.399999999999999</v>
      </c>
      <c r="H61" s="6">
        <v>28.6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14.4</v>
      </c>
      <c r="H62" s="6">
        <v>24.2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5.0999999999999996</v>
      </c>
      <c r="G63" s="6">
        <v>16.600000000000001</v>
      </c>
      <c r="H63" s="6">
        <v>8.8000000000000007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18.600000000000001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14.8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5.9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13.2</v>
      </c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19</v>
      </c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19</v>
      </c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19</v>
      </c>
      <c r="G70" s="6">
        <v>16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19</v>
      </c>
      <c r="G71" s="6">
        <v>26.1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28.9</v>
      </c>
      <c r="H72" s="7"/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94.3</v>
      </c>
      <c r="G73" s="9">
        <f t="shared" si="2"/>
        <v>534.90000000000009</v>
      </c>
      <c r="H73" s="9">
        <f t="shared" si="2"/>
        <v>426.4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187.04405</v>
      </c>
      <c r="G74" s="10">
        <f t="shared" si="3"/>
        <v>1060.9741500000002</v>
      </c>
      <c r="H74" s="10">
        <f t="shared" si="3"/>
        <v>845.76440000000002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55</v>
      </c>
      <c r="L75" s="9" t="s">
        <v>20</v>
      </c>
      <c r="M75" s="2"/>
    </row>
    <row r="76" spans="1:13" ht="16.5" thickBot="1">
      <c r="A76" s="12">
        <f>A42</f>
        <v>1991</v>
      </c>
      <c r="B76" s="12" t="s">
        <v>21</v>
      </c>
      <c r="C76" s="12"/>
      <c r="D76" s="13">
        <f>SUM(C73:L73)</f>
        <v>1055.5999999999999</v>
      </c>
      <c r="E76" s="14" t="s">
        <v>17</v>
      </c>
      <c r="F76" s="14"/>
      <c r="G76" s="13">
        <f>D76*1.9835</f>
        <v>2093.7826</v>
      </c>
      <c r="H76" s="14" t="s">
        <v>22</v>
      </c>
      <c r="I76" s="12" t="s">
        <v>23</v>
      </c>
      <c r="J76" s="12"/>
      <c r="K76" s="15">
        <v>62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/>
      <c r="H80" s="6"/>
      <c r="I80" s="6">
        <v>16.600000000000001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/>
      <c r="I81" s="6">
        <v>9.1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8.8000000000000007</v>
      </c>
      <c r="I82" s="6">
        <v>3.1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10.7</v>
      </c>
      <c r="H83" s="6">
        <v>15.5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16</v>
      </c>
      <c r="H84" s="6">
        <v>17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16</v>
      </c>
      <c r="H85" s="6">
        <v>17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16</v>
      </c>
      <c r="H86" s="6">
        <v>7.1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16</v>
      </c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16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14</v>
      </c>
      <c r="H89" s="6"/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12</v>
      </c>
      <c r="H90" s="6"/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5.4</v>
      </c>
      <c r="H91" s="6"/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/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9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14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16.3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6.9</v>
      </c>
      <c r="H96" s="6">
        <v>19.5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11</v>
      </c>
      <c r="H97" s="6">
        <v>22.3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11</v>
      </c>
      <c r="H98" s="6">
        <v>24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</v>
      </c>
      <c r="H99" s="6">
        <v>22.8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21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21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21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18.7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17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16.399999999999999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16.3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16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16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19.899999999999999</v>
      </c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153</v>
      </c>
      <c r="H111" s="9">
        <f t="shared" si="4"/>
        <v>392.59999999999997</v>
      </c>
      <c r="I111" s="9">
        <f t="shared" si="4"/>
        <v>28.800000000000004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303.47550000000001</v>
      </c>
      <c r="H112" s="10">
        <f t="shared" si="5"/>
        <v>778.72209999999995</v>
      </c>
      <c r="I112" s="10">
        <f t="shared" si="5"/>
        <v>57.124800000000008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39</v>
      </c>
      <c r="L113" s="9" t="s">
        <v>20</v>
      </c>
      <c r="M113" s="2"/>
    </row>
    <row r="114" spans="1:13" ht="16.5" thickBot="1">
      <c r="A114" s="12">
        <f>A80</f>
        <v>1992</v>
      </c>
      <c r="B114" s="12" t="s">
        <v>21</v>
      </c>
      <c r="C114" s="12"/>
      <c r="D114" s="13">
        <f>SUM(C111:L111)</f>
        <v>574.39999999999986</v>
      </c>
      <c r="E114" s="14" t="s">
        <v>17</v>
      </c>
      <c r="F114" s="14"/>
      <c r="G114" s="13">
        <f>D114*1.9835</f>
        <v>1139.3223999999998</v>
      </c>
      <c r="H114" s="14" t="s">
        <v>22</v>
      </c>
      <c r="I114" s="12" t="s">
        <v>23</v>
      </c>
      <c r="J114" s="12"/>
      <c r="K114" s="15">
        <v>62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11.9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19.399999999999999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21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19.100000000000001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>
        <v>15.2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/>
      <c r="H125" s="6">
        <v>13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>
        <v>13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/>
      <c r="H127" s="6">
        <v>18.7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/>
      <c r="H128" s="6">
        <v>20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/>
      <c r="H129" s="6">
        <v>22.1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/>
      <c r="H130" s="6">
        <v>9.8000000000000007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>
        <v>10.3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>
        <v>16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16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5.7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6.4</v>
      </c>
      <c r="G142" s="6"/>
      <c r="H142" s="6">
        <v>10.5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>
        <v>16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>
        <v>13.7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>
        <v>5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/>
      <c r="H148" s="7"/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6.4</v>
      </c>
      <c r="G149" s="9">
        <f t="shared" si="6"/>
        <v>0</v>
      </c>
      <c r="H149" s="9">
        <f t="shared" si="6"/>
        <v>276.40000000000003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12.694400000000002</v>
      </c>
      <c r="G150" s="10">
        <f t="shared" si="7"/>
        <v>0</v>
      </c>
      <c r="H150" s="10">
        <f t="shared" si="7"/>
        <v>548.23940000000005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20</v>
      </c>
      <c r="L151" s="9" t="s">
        <v>20</v>
      </c>
      <c r="M151" s="2"/>
    </row>
    <row r="152" spans="1:13" ht="16.5" thickBot="1">
      <c r="A152" s="12">
        <f>A118</f>
        <v>1993</v>
      </c>
      <c r="B152" s="12" t="s">
        <v>21</v>
      </c>
      <c r="C152" s="12"/>
      <c r="D152" s="13">
        <f>SUM(C149:L149)</f>
        <v>282.8</v>
      </c>
      <c r="E152" s="14" t="s">
        <v>17</v>
      </c>
      <c r="F152" s="14"/>
      <c r="G152" s="13">
        <f>D152*1.9835</f>
        <v>560.93380000000002</v>
      </c>
      <c r="H152" s="14" t="s">
        <v>22</v>
      </c>
      <c r="I152" s="12" t="s">
        <v>23</v>
      </c>
      <c r="J152" s="12"/>
      <c r="K152" s="15">
        <v>65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28</v>
      </c>
      <c r="H156" s="6">
        <v>27</v>
      </c>
      <c r="I156" s="6">
        <v>3.3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28</v>
      </c>
      <c r="H157" s="6">
        <v>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20</v>
      </c>
      <c r="H158" s="6">
        <v>22.2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9</v>
      </c>
      <c r="H159" s="6">
        <v>20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8.75</v>
      </c>
      <c r="H160" s="6">
        <v>23.9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18.100000000000001</v>
      </c>
      <c r="H161" s="6">
        <v>26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21</v>
      </c>
      <c r="H162" s="6">
        <v>26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>
        <v>27.7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16</v>
      </c>
      <c r="G164" s="6"/>
      <c r="H164" s="6">
        <v>29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16</v>
      </c>
      <c r="G165" s="6"/>
      <c r="H165" s="6">
        <v>29.5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16</v>
      </c>
      <c r="G166" s="6"/>
      <c r="H166" s="6">
        <v>28.4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16</v>
      </c>
      <c r="G167" s="6"/>
      <c r="H167" s="6">
        <v>27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17.7</v>
      </c>
      <c r="G168" s="6"/>
      <c r="H168" s="6">
        <v>24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21.8</v>
      </c>
      <c r="G169" s="6"/>
      <c r="H169" s="6">
        <v>22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23</v>
      </c>
      <c r="G170" s="6"/>
      <c r="H170" s="6">
        <v>22.6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26</v>
      </c>
      <c r="G171" s="6"/>
      <c r="H171" s="6">
        <v>25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28</v>
      </c>
      <c r="G172" s="6"/>
      <c r="H172" s="6">
        <v>25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28</v>
      </c>
      <c r="G173" s="6"/>
      <c r="H173" s="6">
        <v>24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28</v>
      </c>
      <c r="G174" s="6"/>
      <c r="H174" s="6">
        <v>25.6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28</v>
      </c>
      <c r="G175" s="6"/>
      <c r="H175" s="6">
        <v>26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21.4</v>
      </c>
      <c r="G176" s="6"/>
      <c r="H176" s="6">
        <v>26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7.2</v>
      </c>
      <c r="G177" s="6"/>
      <c r="H177" s="6">
        <v>26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>
        <v>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7.4</v>
      </c>
      <c r="H179" s="6">
        <v>26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22</v>
      </c>
      <c r="H180" s="6">
        <v>22.1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30.5</v>
      </c>
      <c r="H181" s="6">
        <v>19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34</v>
      </c>
      <c r="H182" s="6">
        <v>15.6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8.4</v>
      </c>
      <c r="G183" s="6">
        <v>34</v>
      </c>
      <c r="H183" s="6">
        <v>13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23</v>
      </c>
      <c r="G184" s="6">
        <v>34</v>
      </c>
      <c r="H184" s="6">
        <v>10.3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28</v>
      </c>
      <c r="G185" s="6">
        <v>31</v>
      </c>
      <c r="H185" s="6">
        <v>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29</v>
      </c>
      <c r="H186" s="7">
        <v>8</v>
      </c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352.49999999999994</v>
      </c>
      <c r="G187" s="9">
        <f t="shared" si="8"/>
        <v>354.75</v>
      </c>
      <c r="H187" s="9">
        <f t="shared" si="8"/>
        <v>705.9</v>
      </c>
      <c r="I187" s="9">
        <f t="shared" si="8"/>
        <v>3.3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699.18374999999992</v>
      </c>
      <c r="G188" s="10">
        <f t="shared" si="9"/>
        <v>703.64662499999997</v>
      </c>
      <c r="H188" s="10">
        <f t="shared" si="9"/>
        <v>1400.15265</v>
      </c>
      <c r="I188" s="10">
        <f t="shared" si="9"/>
        <v>6.5455499999999995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64</v>
      </c>
      <c r="L189" s="9" t="s">
        <v>20</v>
      </c>
      <c r="M189" s="2"/>
    </row>
    <row r="190" spans="1:13" ht="16.5" thickBot="1">
      <c r="A190" s="12">
        <f>A156</f>
        <v>1994</v>
      </c>
      <c r="B190" s="12" t="s">
        <v>21</v>
      </c>
      <c r="C190" s="12"/>
      <c r="D190" s="13">
        <f>SUM(C187:L187)</f>
        <v>1416.45</v>
      </c>
      <c r="E190" s="14" t="s">
        <v>17</v>
      </c>
      <c r="F190" s="14"/>
      <c r="G190" s="13">
        <f>D190*1.9835</f>
        <v>2809.5285750000003</v>
      </c>
      <c r="H190" s="14" t="s">
        <v>22</v>
      </c>
      <c r="I190" s="12" t="s">
        <v>23</v>
      </c>
      <c r="J190" s="12"/>
      <c r="K190" s="15">
        <v>85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16.2</v>
      </c>
      <c r="H194" s="6">
        <v>29.1</v>
      </c>
      <c r="I194" s="6">
        <v>22.2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15</v>
      </c>
      <c r="H195" s="6">
        <v>32</v>
      </c>
      <c r="I195" s="6">
        <v>16.899999999999999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15</v>
      </c>
      <c r="H196" s="6">
        <v>32</v>
      </c>
      <c r="I196" s="6">
        <v>15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5.5</v>
      </c>
      <c r="H197" s="6">
        <v>29.1</v>
      </c>
      <c r="I197" s="6">
        <v>15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>
        <v>27</v>
      </c>
      <c r="I198" s="6">
        <v>16.600000000000001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8.4</v>
      </c>
      <c r="H199" s="6">
        <v>27</v>
      </c>
      <c r="I199" s="6">
        <v>18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15</v>
      </c>
      <c r="H200" s="6">
        <v>27</v>
      </c>
      <c r="I200" s="6">
        <v>18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18.3</v>
      </c>
      <c r="H201" s="6">
        <v>24.8</v>
      </c>
      <c r="I201" s="6">
        <v>15.2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21</v>
      </c>
      <c r="H202" s="6">
        <v>20.100000000000001</v>
      </c>
      <c r="I202" s="6">
        <v>5.2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21</v>
      </c>
      <c r="H203" s="6">
        <v>19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23.8</v>
      </c>
      <c r="H204" s="6">
        <v>19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27.5</v>
      </c>
      <c r="H205" s="6">
        <v>19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29</v>
      </c>
      <c r="H206" s="6">
        <v>19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30.6</v>
      </c>
      <c r="H207" s="6">
        <v>22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28.4</v>
      </c>
      <c r="H208" s="6">
        <v>24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26</v>
      </c>
      <c r="H209" s="6">
        <v>24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27.7</v>
      </c>
      <c r="H210" s="6">
        <v>24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30.7</v>
      </c>
      <c r="H211" s="6">
        <v>21.3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31</v>
      </c>
      <c r="H212" s="6">
        <v>16.600000000000001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28.8</v>
      </c>
      <c r="H213" s="6">
        <v>15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25.7</v>
      </c>
      <c r="H214" s="6">
        <v>18.399999999999999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22.8</v>
      </c>
      <c r="H215" s="6">
        <v>21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22</v>
      </c>
      <c r="H216" s="6">
        <v>21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22</v>
      </c>
      <c r="H217" s="6">
        <v>22.1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22</v>
      </c>
      <c r="H218" s="6">
        <v>23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</v>
      </c>
      <c r="G219" s="6">
        <v>22</v>
      </c>
      <c r="H219" s="6">
        <v>23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15</v>
      </c>
      <c r="G220" s="6">
        <v>22</v>
      </c>
      <c r="H220" s="6">
        <v>23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16.600000000000001</v>
      </c>
      <c r="G221" s="6">
        <v>24.3</v>
      </c>
      <c r="H221" s="6">
        <v>23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18</v>
      </c>
      <c r="G222" s="6">
        <v>22.1</v>
      </c>
      <c r="H222" s="6">
        <v>23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18</v>
      </c>
      <c r="G223" s="6">
        <v>20</v>
      </c>
      <c r="H223" s="6">
        <v>24.1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23.6</v>
      </c>
      <c r="H224" s="7">
        <v>25</v>
      </c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78.599999999999994</v>
      </c>
      <c r="G225" s="9">
        <f t="shared" si="10"/>
        <v>667.4</v>
      </c>
      <c r="H225" s="9">
        <f t="shared" si="10"/>
        <v>717.60000000000014</v>
      </c>
      <c r="I225" s="9">
        <f t="shared" si="10"/>
        <v>142.09999999999997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155.90309999999999</v>
      </c>
      <c r="G226" s="10">
        <f t="shared" si="11"/>
        <v>1323.7879</v>
      </c>
      <c r="H226" s="10">
        <f t="shared" si="11"/>
        <v>1423.3596000000002</v>
      </c>
      <c r="I226" s="10">
        <f t="shared" si="11"/>
        <v>281.85534999999993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75</v>
      </c>
      <c r="L227" s="9" t="s">
        <v>20</v>
      </c>
      <c r="M227" s="2"/>
    </row>
    <row r="228" spans="1:13" ht="16.5" thickBot="1">
      <c r="A228" s="12">
        <f>A194</f>
        <v>1995</v>
      </c>
      <c r="B228" s="12" t="s">
        <v>21</v>
      </c>
      <c r="C228" s="12"/>
      <c r="D228" s="13">
        <f>SUM(C225:L225)</f>
        <v>1605.7</v>
      </c>
      <c r="E228" s="14" t="s">
        <v>17</v>
      </c>
      <c r="F228" s="14"/>
      <c r="G228" s="13">
        <f>D228*1.9835</f>
        <v>3184.9059500000003</v>
      </c>
      <c r="H228" s="14" t="s">
        <v>22</v>
      </c>
      <c r="I228" s="12" t="s">
        <v>23</v>
      </c>
      <c r="J228" s="12"/>
      <c r="K228" s="15">
        <v>76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>
        <v>10</v>
      </c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18</v>
      </c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25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28</v>
      </c>
      <c r="H235" s="6">
        <v>8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28</v>
      </c>
      <c r="H236" s="6">
        <v>5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25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9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>
        <v>8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6</v>
      </c>
      <c r="H246" s="6">
        <v>19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15</v>
      </c>
      <c r="H247" s="6">
        <v>21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15</v>
      </c>
      <c r="H248" s="6">
        <v>21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15</v>
      </c>
      <c r="H249" s="6">
        <v>21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>
        <v>19</v>
      </c>
      <c r="H250" s="6">
        <v>21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>
        <v>23</v>
      </c>
      <c r="H251" s="6">
        <v>21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>
        <v>23</v>
      </c>
      <c r="H252" s="6">
        <v>21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>
        <v>20</v>
      </c>
      <c r="H253" s="6">
        <v>21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>
        <v>18</v>
      </c>
      <c r="H254" s="6">
        <v>18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>
        <v>18</v>
      </c>
      <c r="H255" s="6">
        <v>16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19</v>
      </c>
      <c r="H256" s="6">
        <v>16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20</v>
      </c>
      <c r="H257" s="6">
        <v>16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20</v>
      </c>
      <c r="H258" s="6">
        <v>16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>
        <v>9</v>
      </c>
      <c r="H259" s="6">
        <v>16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>
        <v>19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>
        <v>18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>
        <v>6</v>
      </c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409</v>
      </c>
      <c r="H263" s="9">
        <f t="shared" si="12"/>
        <v>328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811.25149999999996</v>
      </c>
      <c r="H264" s="10">
        <f t="shared" si="13"/>
        <v>650.58799999999997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6.5" thickBot="1">
      <c r="A265" s="12">
        <f>A232</f>
        <v>1996</v>
      </c>
      <c r="B265" s="12" t="s">
        <v>21</v>
      </c>
      <c r="C265" s="12"/>
      <c r="D265" s="13">
        <f>SUM(C263:L263)</f>
        <v>737</v>
      </c>
      <c r="E265" s="14" t="s">
        <v>17</v>
      </c>
      <c r="F265" s="14"/>
      <c r="G265" s="13">
        <f>D265*1.9835</f>
        <v>1461.8395</v>
      </c>
      <c r="H265" s="14" t="s">
        <v>22</v>
      </c>
      <c r="I265" s="12" t="s">
        <v>23</v>
      </c>
      <c r="J265" s="12"/>
      <c r="K265" s="15">
        <v>62</v>
      </c>
      <c r="L265" s="12" t="s">
        <v>20</v>
      </c>
      <c r="M265" s="2"/>
    </row>
    <row r="266" spans="1:13" ht="15.75">
      <c r="A266" s="1" t="s">
        <v>0</v>
      </c>
      <c r="B266" s="2"/>
      <c r="C266" s="2"/>
      <c r="D266" s="16"/>
      <c r="E266" s="1"/>
      <c r="F266" s="1"/>
      <c r="G266" s="1"/>
      <c r="H266" s="16"/>
      <c r="I266" s="1"/>
      <c r="J266" s="2"/>
      <c r="K266" s="2"/>
      <c r="L266" s="2"/>
      <c r="M266" s="2"/>
    </row>
    <row r="267" spans="1:13" ht="15.75">
      <c r="A267" s="2" t="s">
        <v>1</v>
      </c>
      <c r="B267" s="2"/>
      <c r="C267" s="2"/>
      <c r="D267" s="2"/>
      <c r="E267" s="2"/>
      <c r="F267" s="2" t="s">
        <v>2</v>
      </c>
      <c r="G267" s="2"/>
      <c r="H267" s="2" t="s">
        <v>3</v>
      </c>
      <c r="I267" s="2"/>
      <c r="J267" s="2"/>
      <c r="K267" s="1"/>
      <c r="L267" s="2"/>
      <c r="M267" s="2"/>
    </row>
    <row r="268" spans="1:13" ht="16.5" thickBot="1">
      <c r="A268" s="3" t="s">
        <v>4</v>
      </c>
      <c r="B268" s="3" t="s">
        <v>5</v>
      </c>
      <c r="C268" s="4" t="s">
        <v>6</v>
      </c>
      <c r="D268" s="4" t="s">
        <v>7</v>
      </c>
      <c r="E268" s="4" t="s">
        <v>8</v>
      </c>
      <c r="F268" s="4" t="s">
        <v>9</v>
      </c>
      <c r="G268" s="4" t="s">
        <v>10</v>
      </c>
      <c r="H268" s="4" t="s">
        <v>11</v>
      </c>
      <c r="I268" s="4" t="s">
        <v>12</v>
      </c>
      <c r="J268" s="4" t="s">
        <v>13</v>
      </c>
      <c r="K268" s="4" t="s">
        <v>14</v>
      </c>
      <c r="L268" s="4" t="s">
        <v>15</v>
      </c>
      <c r="M268" s="2"/>
    </row>
    <row r="269" spans="1:13" ht="16.5" thickTop="1">
      <c r="A269" s="1">
        <v>1997</v>
      </c>
      <c r="B269" s="5">
        <v>1</v>
      </c>
      <c r="C269" s="6"/>
      <c r="D269" s="6"/>
      <c r="E269" s="6"/>
      <c r="F269" s="6"/>
      <c r="G269" s="6">
        <v>34</v>
      </c>
      <c r="H269" s="6">
        <v>18</v>
      </c>
      <c r="I269" s="6">
        <v>19</v>
      </c>
      <c r="J269" s="6"/>
      <c r="K269" s="6"/>
      <c r="L269" s="7"/>
      <c r="M269" s="2"/>
    </row>
    <row r="270" spans="1:13" ht="15.75">
      <c r="A270" s="2"/>
      <c r="B270" s="5">
        <v>2</v>
      </c>
      <c r="C270" s="6"/>
      <c r="D270" s="6"/>
      <c r="E270" s="6"/>
      <c r="F270" s="6"/>
      <c r="G270" s="6">
        <v>35</v>
      </c>
      <c r="H270" s="6">
        <v>15</v>
      </c>
      <c r="I270" s="6">
        <v>7</v>
      </c>
      <c r="J270" s="6"/>
      <c r="K270" s="6"/>
      <c r="L270" s="7"/>
      <c r="M270" s="2"/>
    </row>
    <row r="271" spans="1:13" ht="15.75">
      <c r="A271" s="2"/>
      <c r="B271" s="5">
        <v>3</v>
      </c>
      <c r="C271" s="6"/>
      <c r="D271" s="6"/>
      <c r="E271" s="6"/>
      <c r="F271" s="6"/>
      <c r="G271" s="6">
        <v>32</v>
      </c>
      <c r="H271" s="6">
        <v>18</v>
      </c>
      <c r="I271" s="6"/>
      <c r="J271" s="6"/>
      <c r="K271" s="6"/>
      <c r="L271" s="7"/>
      <c r="M271" s="2"/>
    </row>
    <row r="272" spans="1:13" ht="15.75">
      <c r="A272" s="2"/>
      <c r="B272" s="5">
        <v>4</v>
      </c>
      <c r="C272" s="6"/>
      <c r="D272" s="6"/>
      <c r="E272" s="6"/>
      <c r="F272" s="6"/>
      <c r="G272" s="6">
        <v>27</v>
      </c>
      <c r="H272" s="6">
        <v>26</v>
      </c>
      <c r="I272" s="6"/>
      <c r="J272" s="6"/>
      <c r="K272" s="6"/>
      <c r="L272" s="7"/>
      <c r="M272" s="2"/>
    </row>
    <row r="273" spans="1:13" ht="15.75">
      <c r="A273" s="2"/>
      <c r="B273" s="5">
        <v>5</v>
      </c>
      <c r="C273" s="6"/>
      <c r="D273" s="6"/>
      <c r="E273" s="6"/>
      <c r="F273" s="6"/>
      <c r="G273" s="6">
        <v>25</v>
      </c>
      <c r="H273" s="6">
        <v>30</v>
      </c>
      <c r="I273" s="6"/>
      <c r="J273" s="6"/>
      <c r="K273" s="6"/>
      <c r="L273" s="7"/>
      <c r="M273" s="2"/>
    </row>
    <row r="274" spans="1:13" ht="15.75">
      <c r="A274" s="2"/>
      <c r="B274" s="5">
        <v>6</v>
      </c>
      <c r="C274" s="6"/>
      <c r="D274" s="6"/>
      <c r="E274" s="6"/>
      <c r="F274" s="6"/>
      <c r="G274" s="6">
        <v>27</v>
      </c>
      <c r="H274" s="6">
        <v>27</v>
      </c>
      <c r="I274" s="6"/>
      <c r="J274" s="6"/>
      <c r="K274" s="6"/>
      <c r="L274" s="7"/>
      <c r="M274" s="2"/>
    </row>
    <row r="275" spans="1:13" ht="15.75">
      <c r="A275" s="2"/>
      <c r="B275" s="5">
        <v>7</v>
      </c>
      <c r="C275" s="6"/>
      <c r="D275" s="6"/>
      <c r="E275" s="6"/>
      <c r="F275" s="6"/>
      <c r="G275" s="6">
        <v>30</v>
      </c>
      <c r="H275" s="6">
        <v>25</v>
      </c>
      <c r="I275" s="6"/>
      <c r="J275" s="6"/>
      <c r="K275" s="6"/>
      <c r="L275" s="7"/>
      <c r="M275" s="2"/>
    </row>
    <row r="276" spans="1:13" ht="15.75">
      <c r="A276" s="2"/>
      <c r="B276" s="5">
        <v>8</v>
      </c>
      <c r="C276" s="6"/>
      <c r="D276" s="6"/>
      <c r="E276" s="6"/>
      <c r="F276" s="6"/>
      <c r="G276" s="6">
        <v>30</v>
      </c>
      <c r="H276" s="6">
        <v>22</v>
      </c>
      <c r="I276" s="6"/>
      <c r="J276" s="6"/>
      <c r="K276" s="6"/>
      <c r="L276" s="7"/>
      <c r="M276" s="2"/>
    </row>
    <row r="277" spans="1:13" ht="15.75">
      <c r="A277" s="2"/>
      <c r="B277" s="5">
        <v>9</v>
      </c>
      <c r="C277" s="6"/>
      <c r="D277" s="6"/>
      <c r="E277" s="6"/>
      <c r="F277" s="6"/>
      <c r="G277" s="6">
        <v>30</v>
      </c>
      <c r="H277" s="6">
        <v>20</v>
      </c>
      <c r="I277" s="6"/>
      <c r="J277" s="6"/>
      <c r="K277" s="6"/>
      <c r="L277" s="7"/>
      <c r="M277" s="2"/>
    </row>
    <row r="278" spans="1:13" ht="15.75">
      <c r="A278" s="2"/>
      <c r="B278" s="5">
        <v>10</v>
      </c>
      <c r="C278" s="6"/>
      <c r="D278" s="6"/>
      <c r="E278" s="6"/>
      <c r="F278" s="6"/>
      <c r="G278" s="6">
        <v>32</v>
      </c>
      <c r="H278" s="6">
        <v>20</v>
      </c>
      <c r="I278" s="6"/>
      <c r="J278" s="6"/>
      <c r="K278" s="6"/>
      <c r="L278" s="7"/>
      <c r="M278" s="2"/>
    </row>
    <row r="279" spans="1:13" ht="15.75">
      <c r="A279" s="2"/>
      <c r="B279" s="5">
        <v>11</v>
      </c>
      <c r="C279" s="6"/>
      <c r="D279" s="6"/>
      <c r="E279" s="6"/>
      <c r="F279" s="6"/>
      <c r="G279" s="6">
        <v>33</v>
      </c>
      <c r="H279" s="6">
        <v>9</v>
      </c>
      <c r="I279" s="6"/>
      <c r="J279" s="6"/>
      <c r="K279" s="6"/>
      <c r="L279" s="7"/>
      <c r="M279" s="2"/>
    </row>
    <row r="280" spans="1:13" ht="15.75">
      <c r="A280" s="2"/>
      <c r="B280" s="5">
        <v>12</v>
      </c>
      <c r="C280" s="6"/>
      <c r="D280" s="6"/>
      <c r="E280" s="6"/>
      <c r="F280" s="6"/>
      <c r="G280" s="6">
        <v>33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13</v>
      </c>
      <c r="C281" s="6"/>
      <c r="D281" s="6"/>
      <c r="E281" s="6"/>
      <c r="F281" s="6"/>
      <c r="G281" s="6">
        <v>33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14</v>
      </c>
      <c r="C282" s="6"/>
      <c r="D282" s="6"/>
      <c r="E282" s="6"/>
      <c r="F282" s="6"/>
      <c r="G282" s="6">
        <v>33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15</v>
      </c>
      <c r="C283" s="6"/>
      <c r="D283" s="6"/>
      <c r="E283" s="6"/>
      <c r="F283" s="6"/>
      <c r="G283" s="6">
        <v>31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16</v>
      </c>
      <c r="C284" s="6"/>
      <c r="D284" s="6"/>
      <c r="E284" s="6"/>
      <c r="F284" s="6"/>
      <c r="G284" s="6">
        <v>29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17</v>
      </c>
      <c r="C285" s="6"/>
      <c r="D285" s="6"/>
      <c r="E285" s="6"/>
      <c r="F285" s="6"/>
      <c r="G285" s="6">
        <v>29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18</v>
      </c>
      <c r="C286" s="6"/>
      <c r="D286" s="6"/>
      <c r="E286" s="6"/>
      <c r="F286" s="6">
        <v>6</v>
      </c>
      <c r="G286" s="6">
        <v>29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19</v>
      </c>
      <c r="C287" s="6"/>
      <c r="D287" s="6"/>
      <c r="E287" s="6"/>
      <c r="F287" s="6"/>
      <c r="G287" s="6">
        <v>27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20</v>
      </c>
      <c r="C288" s="6"/>
      <c r="D288" s="6"/>
      <c r="E288" s="6"/>
      <c r="F288" s="6">
        <v>7</v>
      </c>
      <c r="G288" s="6">
        <v>25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21</v>
      </c>
      <c r="C289" s="6"/>
      <c r="D289" s="6"/>
      <c r="E289" s="6"/>
      <c r="F289" s="6">
        <v>18</v>
      </c>
      <c r="G289" s="6">
        <v>27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22</v>
      </c>
      <c r="C290" s="6"/>
      <c r="D290" s="6"/>
      <c r="E290" s="6"/>
      <c r="F290" s="6">
        <v>20</v>
      </c>
      <c r="G290" s="6">
        <v>31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23</v>
      </c>
      <c r="C291" s="6"/>
      <c r="D291" s="6"/>
      <c r="E291" s="6"/>
      <c r="F291" s="6">
        <v>22</v>
      </c>
      <c r="G291" s="6">
        <v>32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24</v>
      </c>
      <c r="C292" s="6"/>
      <c r="D292" s="6"/>
      <c r="E292" s="6"/>
      <c r="F292" s="6">
        <v>25</v>
      </c>
      <c r="G292" s="6">
        <v>32</v>
      </c>
      <c r="H292" s="6">
        <v>8</v>
      </c>
      <c r="I292" s="6"/>
      <c r="J292" s="6"/>
      <c r="K292" s="6"/>
      <c r="L292" s="7"/>
      <c r="M292" s="2"/>
    </row>
    <row r="293" spans="1:13" ht="15.75">
      <c r="A293" s="2"/>
      <c r="B293" s="5">
        <v>25</v>
      </c>
      <c r="C293" s="6"/>
      <c r="D293" s="6"/>
      <c r="E293" s="6"/>
      <c r="F293" s="6">
        <v>26</v>
      </c>
      <c r="G293" s="6">
        <v>32</v>
      </c>
      <c r="H293" s="6">
        <v>19</v>
      </c>
      <c r="I293" s="6"/>
      <c r="J293" s="6"/>
      <c r="K293" s="6"/>
      <c r="L293" s="7"/>
      <c r="M293" s="2"/>
    </row>
    <row r="294" spans="1:13" ht="15.75">
      <c r="A294" s="2"/>
      <c r="B294" s="5">
        <v>26</v>
      </c>
      <c r="C294" s="6"/>
      <c r="D294" s="6"/>
      <c r="E294" s="6"/>
      <c r="F294" s="6">
        <v>26</v>
      </c>
      <c r="G294" s="6">
        <v>32</v>
      </c>
      <c r="H294" s="6">
        <v>26</v>
      </c>
      <c r="I294" s="6"/>
      <c r="J294" s="6"/>
      <c r="K294" s="6"/>
      <c r="L294" s="7"/>
      <c r="M294" s="2"/>
    </row>
    <row r="295" spans="1:13" ht="15.75">
      <c r="A295" s="2"/>
      <c r="B295" s="5">
        <v>27</v>
      </c>
      <c r="C295" s="6"/>
      <c r="D295" s="6"/>
      <c r="E295" s="6"/>
      <c r="F295" s="6">
        <v>26</v>
      </c>
      <c r="G295" s="6">
        <v>32</v>
      </c>
      <c r="H295" s="6">
        <v>29</v>
      </c>
      <c r="I295" s="6"/>
      <c r="J295" s="6"/>
      <c r="K295" s="6"/>
      <c r="L295" s="7"/>
      <c r="M295" s="2"/>
    </row>
    <row r="296" spans="1:13" ht="15.75">
      <c r="A296" s="2"/>
      <c r="B296" s="5">
        <v>28</v>
      </c>
      <c r="C296" s="6"/>
      <c r="D296" s="6"/>
      <c r="E296" s="6"/>
      <c r="F296" s="6">
        <v>26</v>
      </c>
      <c r="G296" s="6">
        <v>28</v>
      </c>
      <c r="H296" s="6">
        <v>29</v>
      </c>
      <c r="I296" s="6"/>
      <c r="J296" s="6"/>
      <c r="K296" s="6"/>
      <c r="L296" s="7"/>
      <c r="M296" s="2"/>
    </row>
    <row r="297" spans="1:13" ht="15.75">
      <c r="A297" s="2"/>
      <c r="B297" s="5">
        <v>29</v>
      </c>
      <c r="C297" s="6"/>
      <c r="D297" s="6"/>
      <c r="E297" s="6"/>
      <c r="F297" s="6">
        <v>26</v>
      </c>
      <c r="G297" s="6">
        <v>25</v>
      </c>
      <c r="H297" s="6">
        <v>27</v>
      </c>
      <c r="I297" s="6"/>
      <c r="J297" s="6"/>
      <c r="K297" s="6"/>
      <c r="L297" s="7"/>
      <c r="M297" s="2"/>
    </row>
    <row r="298" spans="1:13" ht="15.75">
      <c r="A298" s="2"/>
      <c r="B298" s="5">
        <v>30</v>
      </c>
      <c r="C298" s="6"/>
      <c r="D298" s="6"/>
      <c r="E298" s="6"/>
      <c r="F298" s="6">
        <v>29</v>
      </c>
      <c r="G298" s="6">
        <v>25</v>
      </c>
      <c r="H298" s="6">
        <v>21</v>
      </c>
      <c r="I298" s="6"/>
      <c r="J298" s="6"/>
      <c r="K298" s="6"/>
      <c r="L298" s="7"/>
      <c r="M298" s="2"/>
    </row>
    <row r="299" spans="1:13" ht="15.75">
      <c r="A299" s="2"/>
      <c r="B299" s="5">
        <v>31</v>
      </c>
      <c r="C299" s="7"/>
      <c r="D299" s="8" t="s">
        <v>16</v>
      </c>
      <c r="E299" s="7"/>
      <c r="F299" s="8" t="s">
        <v>16</v>
      </c>
      <c r="G299" s="6">
        <v>23</v>
      </c>
      <c r="H299" s="7">
        <v>19</v>
      </c>
      <c r="I299" s="19" t="s">
        <v>16</v>
      </c>
      <c r="J299" s="20"/>
      <c r="K299" s="19" t="s">
        <v>16</v>
      </c>
      <c r="L299" s="5"/>
      <c r="M299" s="2"/>
    </row>
    <row r="300" spans="1:13" ht="15.75">
      <c r="A300" s="2" t="s">
        <v>17</v>
      </c>
      <c r="B300" s="2"/>
      <c r="C300" s="9">
        <f t="shared" ref="C300:L300" si="14">SUM(C269:C299)</f>
        <v>0</v>
      </c>
      <c r="D300" s="9">
        <f t="shared" si="14"/>
        <v>0</v>
      </c>
      <c r="E300" s="9">
        <f t="shared" si="14"/>
        <v>0</v>
      </c>
      <c r="F300" s="9">
        <f t="shared" si="14"/>
        <v>257</v>
      </c>
      <c r="G300" s="9">
        <f t="shared" si="14"/>
        <v>923</v>
      </c>
      <c r="H300" s="9">
        <f t="shared" si="14"/>
        <v>408</v>
      </c>
      <c r="I300" s="9">
        <f t="shared" si="14"/>
        <v>26</v>
      </c>
      <c r="J300" s="9">
        <f t="shared" si="14"/>
        <v>0</v>
      </c>
      <c r="K300" s="9">
        <f t="shared" si="14"/>
        <v>0</v>
      </c>
      <c r="L300" s="9">
        <f t="shared" si="14"/>
        <v>0</v>
      </c>
      <c r="M300" s="2"/>
    </row>
    <row r="301" spans="1:13" ht="15.75">
      <c r="A301" s="2" t="s">
        <v>18</v>
      </c>
      <c r="B301" s="2"/>
      <c r="C301" s="10">
        <f t="shared" ref="C301:L301" si="15">C300*1.9835</f>
        <v>0</v>
      </c>
      <c r="D301" s="10">
        <f t="shared" si="15"/>
        <v>0</v>
      </c>
      <c r="E301" s="10">
        <f t="shared" si="15"/>
        <v>0</v>
      </c>
      <c r="F301" s="10">
        <f t="shared" si="15"/>
        <v>509.7595</v>
      </c>
      <c r="G301" s="10">
        <f t="shared" si="15"/>
        <v>1830.7705000000001</v>
      </c>
      <c r="H301" s="10">
        <f t="shared" si="15"/>
        <v>809.26800000000003</v>
      </c>
      <c r="I301" s="10">
        <f t="shared" si="15"/>
        <v>51.570999999999998</v>
      </c>
      <c r="J301" s="10">
        <f t="shared" si="15"/>
        <v>0</v>
      </c>
      <c r="K301" s="10">
        <f t="shared" si="15"/>
        <v>0</v>
      </c>
      <c r="L301" s="10">
        <f t="shared" si="15"/>
        <v>0</v>
      </c>
      <c r="M301" s="2"/>
    </row>
    <row r="302" spans="1:13" ht="15.75">
      <c r="A302" s="2"/>
      <c r="B302" s="2"/>
      <c r="C302" s="9"/>
      <c r="D302" s="9"/>
      <c r="E302" s="9"/>
      <c r="F302" s="9"/>
      <c r="G302" s="9"/>
      <c r="H302" s="9"/>
      <c r="I302" s="9" t="s">
        <v>19</v>
      </c>
      <c r="J302" s="9"/>
      <c r="K302" s="11">
        <f>COUNTA(C269:L299)-4</f>
        <v>64</v>
      </c>
      <c r="L302" s="9" t="s">
        <v>20</v>
      </c>
      <c r="M302" s="2"/>
    </row>
    <row r="303" spans="1:13" ht="16.5" thickBot="1">
      <c r="A303" s="12">
        <f>A269</f>
        <v>1997</v>
      </c>
      <c r="B303" s="12" t="s">
        <v>21</v>
      </c>
      <c r="C303" s="12"/>
      <c r="D303" s="13">
        <f>SUM(C300:L300)</f>
        <v>1614</v>
      </c>
      <c r="E303" s="14" t="s">
        <v>17</v>
      </c>
      <c r="F303" s="14"/>
      <c r="G303" s="13">
        <f>D303*1.9835+1</f>
        <v>3202.3690000000001</v>
      </c>
      <c r="H303" s="14" t="s">
        <v>22</v>
      </c>
      <c r="I303" s="12" t="s">
        <v>23</v>
      </c>
      <c r="J303" s="12"/>
      <c r="K303" s="15">
        <v>77</v>
      </c>
      <c r="L303" s="12" t="s">
        <v>20</v>
      </c>
      <c r="M303" s="2"/>
    </row>
    <row r="304" spans="1:13" ht="15.75">
      <c r="A304" s="1" t="s">
        <v>0</v>
      </c>
      <c r="B304" s="2"/>
      <c r="C304" s="2"/>
      <c r="D304" s="16"/>
      <c r="E304" s="1"/>
      <c r="F304" s="1"/>
      <c r="G304" s="1"/>
      <c r="H304" s="16"/>
      <c r="I304" s="1"/>
      <c r="J304" s="2"/>
      <c r="K304" s="2"/>
      <c r="L304" s="2"/>
      <c r="M304" s="2"/>
    </row>
    <row r="305" spans="1:13" ht="15.75">
      <c r="A305" s="2" t="s">
        <v>1</v>
      </c>
      <c r="B305" s="2"/>
      <c r="C305" s="2"/>
      <c r="D305" s="2"/>
      <c r="E305" s="2"/>
      <c r="F305" s="2" t="s">
        <v>2</v>
      </c>
      <c r="G305" s="2"/>
      <c r="H305" s="2" t="s">
        <v>3</v>
      </c>
      <c r="I305" s="2"/>
      <c r="J305" s="2"/>
      <c r="K305" s="1"/>
      <c r="L305" s="2"/>
      <c r="M305" s="2"/>
    </row>
    <row r="306" spans="1:13" ht="16.5" thickBot="1">
      <c r="A306" s="3" t="s">
        <v>4</v>
      </c>
      <c r="B306" s="3" t="s">
        <v>5</v>
      </c>
      <c r="C306" s="4" t="s">
        <v>6</v>
      </c>
      <c r="D306" s="4" t="s">
        <v>7</v>
      </c>
      <c r="E306" s="4" t="s">
        <v>8</v>
      </c>
      <c r="F306" s="4" t="s">
        <v>9</v>
      </c>
      <c r="G306" s="4" t="s">
        <v>10</v>
      </c>
      <c r="H306" s="4" t="s">
        <v>11</v>
      </c>
      <c r="I306" s="4" t="s">
        <v>12</v>
      </c>
      <c r="J306" s="4" t="s">
        <v>13</v>
      </c>
      <c r="K306" s="4" t="s">
        <v>14</v>
      </c>
      <c r="L306" s="4" t="s">
        <v>15</v>
      </c>
      <c r="M306" s="2"/>
    </row>
    <row r="307" spans="1:13" ht="16.5" thickTop="1">
      <c r="A307" s="1">
        <v>1998</v>
      </c>
      <c r="B307" s="5">
        <v>1</v>
      </c>
      <c r="C307" s="6"/>
      <c r="D307" s="6"/>
      <c r="E307" s="6"/>
      <c r="F307" s="6"/>
      <c r="G307" s="6">
        <v>34</v>
      </c>
      <c r="H307" s="6"/>
      <c r="I307" s="6"/>
      <c r="J307" s="6"/>
      <c r="K307" s="6"/>
      <c r="L307" s="7"/>
      <c r="M307" s="2"/>
    </row>
    <row r="308" spans="1:13" ht="15.75">
      <c r="A308" s="2"/>
      <c r="B308" s="5">
        <v>2</v>
      </c>
      <c r="C308" s="6"/>
      <c r="D308" s="6"/>
      <c r="E308" s="6"/>
      <c r="F308" s="6"/>
      <c r="G308" s="6">
        <v>33</v>
      </c>
      <c r="H308" s="6"/>
      <c r="I308" s="6"/>
      <c r="J308" s="6"/>
      <c r="K308" s="6"/>
      <c r="L308" s="7"/>
      <c r="M308" s="2"/>
    </row>
    <row r="309" spans="1:13" ht="15.75">
      <c r="A309" s="2"/>
      <c r="B309" s="5">
        <v>3</v>
      </c>
      <c r="C309" s="6"/>
      <c r="D309" s="6"/>
      <c r="E309" s="6"/>
      <c r="F309" s="6"/>
      <c r="G309" s="6">
        <v>29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4</v>
      </c>
      <c r="C310" s="6"/>
      <c r="D310" s="6"/>
      <c r="E310" s="6"/>
      <c r="F310" s="6"/>
      <c r="G310" s="6">
        <v>24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5</v>
      </c>
      <c r="C311" s="6"/>
      <c r="D311" s="6"/>
      <c r="E311" s="6"/>
      <c r="F311" s="6"/>
      <c r="G311" s="6">
        <v>22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6</v>
      </c>
      <c r="C312" s="6"/>
      <c r="D312" s="6"/>
      <c r="E312" s="6"/>
      <c r="F312" s="6"/>
      <c r="G312" s="6">
        <v>25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7</v>
      </c>
      <c r="C313" s="6"/>
      <c r="D313" s="6"/>
      <c r="E313" s="6"/>
      <c r="F313" s="6"/>
      <c r="G313" s="6">
        <v>27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8</v>
      </c>
      <c r="C314" s="6"/>
      <c r="D314" s="6"/>
      <c r="E314" s="6"/>
      <c r="F314" s="6"/>
      <c r="G314" s="6">
        <v>15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9</v>
      </c>
      <c r="C315" s="6"/>
      <c r="D315" s="6"/>
      <c r="E315" s="6"/>
      <c r="F315" s="6"/>
      <c r="G315" s="6"/>
      <c r="H315" s="6"/>
      <c r="I315" s="6"/>
      <c r="J315" s="6"/>
      <c r="K315" s="6"/>
      <c r="L315" s="7"/>
      <c r="M315" s="2"/>
    </row>
    <row r="316" spans="1:13" ht="15.75">
      <c r="A316" s="2"/>
      <c r="B316" s="5">
        <v>10</v>
      </c>
      <c r="C316" s="6"/>
      <c r="D316" s="6"/>
      <c r="E316" s="6"/>
      <c r="F316" s="6"/>
      <c r="G316" s="6"/>
      <c r="H316" s="6"/>
      <c r="I316" s="6"/>
      <c r="J316" s="6"/>
      <c r="K316" s="6"/>
      <c r="L316" s="7"/>
      <c r="M316" s="2"/>
    </row>
    <row r="317" spans="1:13" ht="15.75">
      <c r="A317" s="2"/>
      <c r="B317" s="5">
        <v>11</v>
      </c>
      <c r="C317" s="6"/>
      <c r="D317" s="6"/>
      <c r="E317" s="6"/>
      <c r="F317" s="6"/>
      <c r="G317" s="6"/>
      <c r="H317" s="6">
        <v>10</v>
      </c>
      <c r="I317" s="6"/>
      <c r="J317" s="6"/>
      <c r="K317" s="6"/>
      <c r="L317" s="7"/>
      <c r="M317" s="2"/>
    </row>
    <row r="318" spans="1:13" ht="15.75">
      <c r="A318" s="2"/>
      <c r="B318" s="5">
        <v>12</v>
      </c>
      <c r="C318" s="6"/>
      <c r="D318" s="6"/>
      <c r="E318" s="6"/>
      <c r="F318" s="6"/>
      <c r="G318" s="6"/>
      <c r="H318" s="6">
        <v>24</v>
      </c>
      <c r="I318" s="6"/>
      <c r="J318" s="6"/>
      <c r="K318" s="6"/>
      <c r="L318" s="7"/>
      <c r="M318" s="2"/>
    </row>
    <row r="319" spans="1:13" ht="15.75">
      <c r="A319" s="2"/>
      <c r="B319" s="5">
        <v>13</v>
      </c>
      <c r="C319" s="6"/>
      <c r="D319" s="6"/>
      <c r="E319" s="6"/>
      <c r="F319" s="6"/>
      <c r="G319" s="6"/>
      <c r="H319" s="6">
        <v>29</v>
      </c>
      <c r="I319" s="6"/>
      <c r="J319" s="6"/>
      <c r="K319" s="6"/>
      <c r="L319" s="7"/>
      <c r="M319" s="2"/>
    </row>
    <row r="320" spans="1:13" ht="15.75">
      <c r="A320" s="2"/>
      <c r="B320" s="5">
        <v>14</v>
      </c>
      <c r="C320" s="6"/>
      <c r="D320" s="6"/>
      <c r="E320" s="6"/>
      <c r="F320" s="6"/>
      <c r="G320" s="6"/>
      <c r="H320" s="6">
        <v>34</v>
      </c>
      <c r="I320" s="6"/>
      <c r="J320" s="6"/>
      <c r="K320" s="6"/>
      <c r="L320" s="7"/>
      <c r="M320" s="2"/>
    </row>
    <row r="321" spans="1:13" ht="15.75">
      <c r="A321" s="2"/>
      <c r="B321" s="5">
        <v>15</v>
      </c>
      <c r="C321" s="6"/>
      <c r="D321" s="6"/>
      <c r="E321" s="6"/>
      <c r="F321" s="6"/>
      <c r="G321" s="6"/>
      <c r="H321" s="6">
        <v>35</v>
      </c>
      <c r="I321" s="6"/>
      <c r="J321" s="6"/>
      <c r="K321" s="6"/>
      <c r="L321" s="7"/>
      <c r="M321" s="2"/>
    </row>
    <row r="322" spans="1:13" ht="15.75">
      <c r="A322" s="2"/>
      <c r="B322" s="5">
        <v>16</v>
      </c>
      <c r="C322" s="6"/>
      <c r="D322" s="6"/>
      <c r="E322" s="6"/>
      <c r="F322" s="6"/>
      <c r="G322" s="6">
        <v>13</v>
      </c>
      <c r="H322" s="6">
        <v>34</v>
      </c>
      <c r="I322" s="6"/>
      <c r="J322" s="6"/>
      <c r="K322" s="6"/>
      <c r="L322" s="7"/>
      <c r="M322" s="2"/>
    </row>
    <row r="323" spans="1:13" ht="15.75">
      <c r="A323" s="2"/>
      <c r="B323" s="5">
        <v>17</v>
      </c>
      <c r="C323" s="6"/>
      <c r="D323" s="6"/>
      <c r="E323" s="6"/>
      <c r="F323" s="6"/>
      <c r="G323" s="6">
        <v>23</v>
      </c>
      <c r="H323" s="6">
        <v>30</v>
      </c>
      <c r="I323" s="6"/>
      <c r="J323" s="6"/>
      <c r="K323" s="6"/>
      <c r="L323" s="7"/>
      <c r="M323" s="2"/>
    </row>
    <row r="324" spans="1:13" ht="15.75">
      <c r="A324" s="2"/>
      <c r="B324" s="5">
        <v>18</v>
      </c>
      <c r="C324" s="6"/>
      <c r="D324" s="6"/>
      <c r="E324" s="6"/>
      <c r="F324" s="6">
        <v>7</v>
      </c>
      <c r="G324" s="6">
        <v>28</v>
      </c>
      <c r="H324" s="6">
        <v>23</v>
      </c>
      <c r="I324" s="6"/>
      <c r="J324" s="6"/>
      <c r="K324" s="6"/>
      <c r="L324" s="7"/>
      <c r="M324" s="2"/>
    </row>
    <row r="325" spans="1:13" ht="15.75">
      <c r="A325" s="2"/>
      <c r="B325" s="5">
        <v>19</v>
      </c>
      <c r="C325" s="6"/>
      <c r="D325" s="6"/>
      <c r="E325" s="6"/>
      <c r="F325" s="6">
        <v>19</v>
      </c>
      <c r="G325" s="6">
        <v>30</v>
      </c>
      <c r="H325" s="6">
        <v>21</v>
      </c>
      <c r="I325" s="6"/>
      <c r="J325" s="6"/>
      <c r="K325" s="6"/>
      <c r="L325" s="7"/>
      <c r="M325" s="2"/>
    </row>
    <row r="326" spans="1:13" ht="15.75">
      <c r="A326" s="2"/>
      <c r="B326" s="5">
        <v>20</v>
      </c>
      <c r="C326" s="6"/>
      <c r="D326" s="6"/>
      <c r="E326" s="6"/>
      <c r="F326" s="6">
        <v>28</v>
      </c>
      <c r="G326" s="6">
        <v>30</v>
      </c>
      <c r="H326" s="6">
        <v>21</v>
      </c>
      <c r="I326" s="6"/>
      <c r="J326" s="6"/>
      <c r="K326" s="6"/>
      <c r="L326" s="7"/>
      <c r="M326" s="2"/>
    </row>
    <row r="327" spans="1:13" ht="15.75">
      <c r="A327" s="2"/>
      <c r="B327" s="5">
        <v>21</v>
      </c>
      <c r="C327" s="6"/>
      <c r="D327" s="6"/>
      <c r="E327" s="6"/>
      <c r="F327" s="6">
        <v>33</v>
      </c>
      <c r="G327" s="6">
        <v>30</v>
      </c>
      <c r="H327" s="6">
        <v>21</v>
      </c>
      <c r="I327" s="6"/>
      <c r="J327" s="6"/>
      <c r="K327" s="6"/>
      <c r="L327" s="7"/>
      <c r="M327" s="2"/>
    </row>
    <row r="328" spans="1:13" ht="15.75">
      <c r="A328" s="2"/>
      <c r="B328" s="5">
        <v>22</v>
      </c>
      <c r="C328" s="6"/>
      <c r="D328" s="6"/>
      <c r="E328" s="6"/>
      <c r="F328" s="6">
        <v>34</v>
      </c>
      <c r="G328" s="6">
        <v>25</v>
      </c>
      <c r="H328" s="6">
        <v>21</v>
      </c>
      <c r="I328" s="6"/>
      <c r="J328" s="6"/>
      <c r="K328" s="6"/>
      <c r="L328" s="7"/>
      <c r="M328" s="2"/>
    </row>
    <row r="329" spans="1:13" ht="15.75">
      <c r="A329" s="2"/>
      <c r="B329" s="5">
        <v>23</v>
      </c>
      <c r="C329" s="6"/>
      <c r="D329" s="6"/>
      <c r="E329" s="6"/>
      <c r="F329" s="6">
        <v>34</v>
      </c>
      <c r="G329" s="6">
        <v>17</v>
      </c>
      <c r="H329" s="6">
        <v>21</v>
      </c>
      <c r="I329" s="6"/>
      <c r="J329" s="6"/>
      <c r="K329" s="6"/>
      <c r="L329" s="7"/>
      <c r="M329" s="2"/>
    </row>
    <row r="330" spans="1:13" ht="15.75">
      <c r="A330" s="2"/>
      <c r="B330" s="5">
        <v>24</v>
      </c>
      <c r="C330" s="6"/>
      <c r="D330" s="6"/>
      <c r="E330" s="6"/>
      <c r="F330" s="6">
        <v>34</v>
      </c>
      <c r="G330" s="6">
        <v>6</v>
      </c>
      <c r="H330" s="6">
        <v>21</v>
      </c>
      <c r="I330" s="6"/>
      <c r="J330" s="6"/>
      <c r="K330" s="6"/>
      <c r="L330" s="7"/>
      <c r="M330" s="2"/>
    </row>
    <row r="331" spans="1:13" ht="15.75">
      <c r="A331" s="2"/>
      <c r="B331" s="5">
        <v>25</v>
      </c>
      <c r="C331" s="6"/>
      <c r="D331" s="6"/>
      <c r="E331" s="6"/>
      <c r="F331" s="6">
        <v>31</v>
      </c>
      <c r="G331" s="6"/>
      <c r="H331" s="6">
        <v>18</v>
      </c>
      <c r="I331" s="6"/>
      <c r="J331" s="6"/>
      <c r="K331" s="6"/>
      <c r="L331" s="7"/>
      <c r="M331" s="2"/>
    </row>
    <row r="332" spans="1:13" ht="15.75">
      <c r="A332" s="2"/>
      <c r="B332" s="5">
        <v>26</v>
      </c>
      <c r="C332" s="6"/>
      <c r="D332" s="6"/>
      <c r="E332" s="6"/>
      <c r="F332" s="6">
        <v>29</v>
      </c>
      <c r="G332" s="6"/>
      <c r="H332" s="6">
        <v>14</v>
      </c>
      <c r="I332" s="6"/>
      <c r="J332" s="6"/>
      <c r="K332" s="6"/>
      <c r="L332" s="7"/>
      <c r="M332" s="2"/>
    </row>
    <row r="333" spans="1:13" ht="15.75">
      <c r="A333" s="2"/>
      <c r="B333" s="5">
        <v>27</v>
      </c>
      <c r="C333" s="6"/>
      <c r="D333" s="6"/>
      <c r="E333" s="6"/>
      <c r="F333" s="6">
        <v>29</v>
      </c>
      <c r="G333" s="6"/>
      <c r="H333" s="6">
        <v>5</v>
      </c>
      <c r="I333" s="6"/>
      <c r="J333" s="6"/>
      <c r="K333" s="6"/>
      <c r="L333" s="7"/>
      <c r="M333" s="2"/>
    </row>
    <row r="334" spans="1:13" ht="15.75">
      <c r="A334" s="2"/>
      <c r="B334" s="5">
        <v>28</v>
      </c>
      <c r="C334" s="6"/>
      <c r="D334" s="6"/>
      <c r="E334" s="6"/>
      <c r="F334" s="6">
        <v>31</v>
      </c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29</v>
      </c>
      <c r="C335" s="6"/>
      <c r="D335" s="6"/>
      <c r="E335" s="6"/>
      <c r="F335" s="6">
        <v>33</v>
      </c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30</v>
      </c>
      <c r="C336" s="6"/>
      <c r="D336" s="6"/>
      <c r="E336" s="6"/>
      <c r="F336" s="6">
        <v>34</v>
      </c>
      <c r="G336" s="6"/>
      <c r="H336" s="6"/>
      <c r="I336" s="6"/>
      <c r="J336" s="6"/>
      <c r="K336" s="6"/>
      <c r="L336" s="7"/>
      <c r="M336" s="2"/>
    </row>
    <row r="337" spans="1:13" ht="15.75">
      <c r="A337" s="2"/>
      <c r="B337" s="5">
        <v>31</v>
      </c>
      <c r="C337" s="7"/>
      <c r="D337" s="8" t="s">
        <v>16</v>
      </c>
      <c r="E337" s="7"/>
      <c r="F337" s="8" t="s">
        <v>16</v>
      </c>
      <c r="G337" s="6"/>
      <c r="H337" s="7"/>
      <c r="I337" s="19" t="s">
        <v>16</v>
      </c>
      <c r="J337" s="20"/>
      <c r="K337" s="19" t="s">
        <v>16</v>
      </c>
      <c r="L337" s="5"/>
      <c r="M337" s="2"/>
    </row>
    <row r="338" spans="1:13" ht="15.75">
      <c r="A338" s="2" t="s">
        <v>17</v>
      </c>
      <c r="B338" s="2"/>
      <c r="C338" s="9">
        <f t="shared" ref="C338:L338" si="16">SUM(C307:C337)</f>
        <v>0</v>
      </c>
      <c r="D338" s="9">
        <f t="shared" si="16"/>
        <v>0</v>
      </c>
      <c r="E338" s="9">
        <f t="shared" si="16"/>
        <v>0</v>
      </c>
      <c r="F338" s="9">
        <f t="shared" si="16"/>
        <v>376</v>
      </c>
      <c r="G338" s="9">
        <f t="shared" si="16"/>
        <v>411</v>
      </c>
      <c r="H338" s="9">
        <f t="shared" si="16"/>
        <v>382</v>
      </c>
      <c r="I338" s="9">
        <f t="shared" si="16"/>
        <v>0</v>
      </c>
      <c r="J338" s="9">
        <f t="shared" si="16"/>
        <v>0</v>
      </c>
      <c r="K338" s="9">
        <f t="shared" si="16"/>
        <v>0</v>
      </c>
      <c r="L338" s="9">
        <f t="shared" si="16"/>
        <v>0</v>
      </c>
      <c r="M338" s="2"/>
    </row>
    <row r="339" spans="1:13" ht="15.75">
      <c r="A339" s="2" t="s">
        <v>18</v>
      </c>
      <c r="B339" s="2"/>
      <c r="C339" s="10">
        <f t="shared" ref="C339:L339" si="17">C338*1.9835</f>
        <v>0</v>
      </c>
      <c r="D339" s="10">
        <f t="shared" si="17"/>
        <v>0</v>
      </c>
      <c r="E339" s="10">
        <f t="shared" si="17"/>
        <v>0</v>
      </c>
      <c r="F339" s="10">
        <f t="shared" si="17"/>
        <v>745.79600000000005</v>
      </c>
      <c r="G339" s="10">
        <f t="shared" si="17"/>
        <v>815.21850000000006</v>
      </c>
      <c r="H339" s="10">
        <f t="shared" si="17"/>
        <v>757.697</v>
      </c>
      <c r="I339" s="10">
        <f t="shared" si="17"/>
        <v>0</v>
      </c>
      <c r="J339" s="10">
        <f t="shared" si="17"/>
        <v>0</v>
      </c>
      <c r="K339" s="10">
        <f t="shared" si="17"/>
        <v>0</v>
      </c>
      <c r="L339" s="10">
        <f t="shared" si="17"/>
        <v>0</v>
      </c>
      <c r="M339" s="2"/>
    </row>
    <row r="340" spans="1:13" ht="15.75">
      <c r="A340" s="2"/>
      <c r="B340" s="2"/>
      <c r="C340" s="9"/>
      <c r="D340" s="9"/>
      <c r="E340" s="9"/>
      <c r="F340" s="9"/>
      <c r="G340" s="9"/>
      <c r="H340" s="9"/>
      <c r="I340" s="9" t="s">
        <v>19</v>
      </c>
      <c r="J340" s="9"/>
      <c r="K340" s="11">
        <f>COUNTA(C307:L337)-4</f>
        <v>47</v>
      </c>
      <c r="L340" s="9" t="s">
        <v>20</v>
      </c>
      <c r="M340" s="2"/>
    </row>
    <row r="341" spans="1:13" ht="16.5" thickBot="1">
      <c r="A341" s="12">
        <f>A307</f>
        <v>1998</v>
      </c>
      <c r="B341" s="12" t="s">
        <v>21</v>
      </c>
      <c r="C341" s="12"/>
      <c r="D341" s="13">
        <f>SUM(C338:L338)</f>
        <v>1169</v>
      </c>
      <c r="E341" s="14" t="s">
        <v>17</v>
      </c>
      <c r="F341" s="14"/>
      <c r="G341" s="13">
        <f>D341*1.9835</f>
        <v>2318.7114999999999</v>
      </c>
      <c r="H341" s="14" t="s">
        <v>22</v>
      </c>
      <c r="I341" s="12" t="s">
        <v>23</v>
      </c>
      <c r="J341" s="12"/>
      <c r="K341" s="15">
        <v>71</v>
      </c>
      <c r="L341" s="12" t="s">
        <v>20</v>
      </c>
      <c r="M341" s="2"/>
    </row>
    <row r="342" spans="1:13" ht="15.75">
      <c r="A342" s="1" t="s">
        <v>0</v>
      </c>
      <c r="B342" s="2"/>
      <c r="C342" s="2"/>
      <c r="D342" s="16"/>
      <c r="E342" s="1"/>
      <c r="F342" s="1"/>
      <c r="G342" s="1"/>
      <c r="H342" s="16"/>
      <c r="I342" s="1"/>
      <c r="J342" s="2"/>
      <c r="K342" s="2"/>
      <c r="L342" s="2"/>
      <c r="M342" s="2"/>
    </row>
    <row r="343" spans="1:13" ht="15.75">
      <c r="A343" s="2" t="s">
        <v>1</v>
      </c>
      <c r="B343" s="2"/>
      <c r="C343" s="2"/>
      <c r="D343" s="2"/>
      <c r="E343" s="2"/>
      <c r="F343" s="2" t="s">
        <v>2</v>
      </c>
      <c r="G343" s="2"/>
      <c r="H343" s="2" t="s">
        <v>3</v>
      </c>
      <c r="I343" s="2"/>
      <c r="J343" s="2"/>
      <c r="K343" s="1"/>
      <c r="L343" s="2"/>
      <c r="M343" s="2"/>
    </row>
    <row r="344" spans="1:13" ht="16.5" thickBot="1">
      <c r="A344" s="3" t="s">
        <v>4</v>
      </c>
      <c r="B344" s="3" t="s">
        <v>5</v>
      </c>
      <c r="C344" s="4" t="s">
        <v>6</v>
      </c>
      <c r="D344" s="4" t="s">
        <v>7</v>
      </c>
      <c r="E344" s="4" t="s">
        <v>8</v>
      </c>
      <c r="F344" s="4" t="s">
        <v>9</v>
      </c>
      <c r="G344" s="4" t="s">
        <v>10</v>
      </c>
      <c r="H344" s="4" t="s">
        <v>11</v>
      </c>
      <c r="I344" s="4" t="s">
        <v>12</v>
      </c>
      <c r="J344" s="4" t="s">
        <v>13</v>
      </c>
      <c r="K344" s="4" t="s">
        <v>14</v>
      </c>
      <c r="L344" s="4" t="s">
        <v>15</v>
      </c>
      <c r="M344" s="2"/>
    </row>
    <row r="345" spans="1:13" ht="16.5" thickTop="1">
      <c r="A345" s="1">
        <v>1999</v>
      </c>
      <c r="B345" s="5">
        <v>1</v>
      </c>
      <c r="C345" s="6"/>
      <c r="D345" s="6"/>
      <c r="E345" s="6"/>
      <c r="F345" s="6"/>
      <c r="G345" s="6">
        <v>17</v>
      </c>
      <c r="H345" s="6">
        <v>27</v>
      </c>
      <c r="I345" s="6">
        <v>13</v>
      </c>
      <c r="J345" s="6"/>
      <c r="K345" s="6"/>
      <c r="L345" s="7"/>
      <c r="M345" s="2"/>
    </row>
    <row r="346" spans="1:13" ht="15.75">
      <c r="A346" s="2"/>
      <c r="B346" s="5">
        <v>2</v>
      </c>
      <c r="C346" s="6"/>
      <c r="D346" s="6"/>
      <c r="E346" s="6"/>
      <c r="F346" s="6"/>
      <c r="G346" s="6">
        <v>17</v>
      </c>
      <c r="H346" s="6">
        <v>10</v>
      </c>
      <c r="I346" s="6">
        <v>4</v>
      </c>
      <c r="J346" s="6"/>
      <c r="K346" s="6"/>
      <c r="L346" s="7"/>
      <c r="M346" s="2"/>
    </row>
    <row r="347" spans="1:13" ht="15.75">
      <c r="A347" s="2"/>
      <c r="B347" s="5">
        <v>3</v>
      </c>
      <c r="C347" s="6"/>
      <c r="D347" s="6"/>
      <c r="E347" s="6"/>
      <c r="F347" s="6"/>
      <c r="G347" s="6">
        <v>23</v>
      </c>
      <c r="H347" s="6"/>
      <c r="I347" s="6"/>
      <c r="J347" s="6"/>
      <c r="K347" s="6"/>
      <c r="L347" s="7"/>
      <c r="M347" s="2"/>
    </row>
    <row r="348" spans="1:13" ht="15.75">
      <c r="A348" s="2"/>
      <c r="B348" s="5">
        <v>4</v>
      </c>
      <c r="C348" s="6"/>
      <c r="D348" s="6"/>
      <c r="E348" s="6"/>
      <c r="F348" s="6"/>
      <c r="G348" s="6">
        <v>26</v>
      </c>
      <c r="H348" s="6"/>
      <c r="I348" s="6"/>
      <c r="J348" s="6"/>
      <c r="K348" s="6"/>
      <c r="L348" s="7"/>
      <c r="M348" s="2"/>
    </row>
    <row r="349" spans="1:13" ht="15.75">
      <c r="A349" s="2"/>
      <c r="B349" s="5">
        <v>5</v>
      </c>
      <c r="C349" s="6"/>
      <c r="D349" s="6"/>
      <c r="E349" s="6"/>
      <c r="F349" s="6"/>
      <c r="G349" s="6">
        <v>29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6</v>
      </c>
      <c r="C350" s="6"/>
      <c r="D350" s="6"/>
      <c r="E350" s="6"/>
      <c r="F350" s="6"/>
      <c r="G350" s="6">
        <v>31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7</v>
      </c>
      <c r="C351" s="6"/>
      <c r="D351" s="6"/>
      <c r="E351" s="6"/>
      <c r="F351" s="6"/>
      <c r="G351" s="6">
        <v>32</v>
      </c>
      <c r="H351" s="6"/>
      <c r="I351" s="6"/>
      <c r="J351" s="6"/>
      <c r="K351" s="6"/>
      <c r="L351" s="7"/>
      <c r="M351" s="2"/>
    </row>
    <row r="352" spans="1:13" ht="15.75">
      <c r="A352" s="2"/>
      <c r="B352" s="5">
        <v>8</v>
      </c>
      <c r="C352" s="6"/>
      <c r="D352" s="6"/>
      <c r="E352" s="6"/>
      <c r="F352" s="6"/>
      <c r="G352" s="6">
        <v>33</v>
      </c>
      <c r="H352" s="6"/>
      <c r="I352" s="6"/>
      <c r="J352" s="6"/>
      <c r="K352" s="6"/>
      <c r="L352" s="7"/>
      <c r="M352" s="2"/>
    </row>
    <row r="353" spans="1:13" ht="15.75">
      <c r="A353" s="2"/>
      <c r="B353" s="5">
        <v>9</v>
      </c>
      <c r="C353" s="6"/>
      <c r="D353" s="6"/>
      <c r="E353" s="6"/>
      <c r="F353" s="6"/>
      <c r="G353" s="6">
        <v>33</v>
      </c>
      <c r="H353" s="6">
        <v>11</v>
      </c>
      <c r="I353" s="6"/>
      <c r="J353" s="6"/>
      <c r="K353" s="6"/>
      <c r="L353" s="7"/>
      <c r="M353" s="2"/>
    </row>
    <row r="354" spans="1:13" ht="15.75">
      <c r="A354" s="2"/>
      <c r="B354" s="5">
        <v>10</v>
      </c>
      <c r="C354" s="6"/>
      <c r="D354" s="6"/>
      <c r="E354" s="6"/>
      <c r="F354" s="6"/>
      <c r="G354" s="6">
        <v>31</v>
      </c>
      <c r="H354" s="6">
        <v>23</v>
      </c>
      <c r="I354" s="6"/>
      <c r="J354" s="6"/>
      <c r="K354" s="6"/>
      <c r="L354" s="7"/>
      <c r="M354" s="2"/>
    </row>
    <row r="355" spans="1:13" ht="15.75">
      <c r="A355" s="2"/>
      <c r="B355" s="5">
        <v>11</v>
      </c>
      <c r="C355" s="6"/>
      <c r="D355" s="6"/>
      <c r="E355" s="6"/>
      <c r="F355" s="6"/>
      <c r="G355" s="6">
        <v>29</v>
      </c>
      <c r="H355" s="6">
        <v>27</v>
      </c>
      <c r="I355" s="6"/>
      <c r="J355" s="6"/>
      <c r="K355" s="6"/>
      <c r="L355" s="7"/>
      <c r="M355" s="2"/>
    </row>
    <row r="356" spans="1:13" ht="15.75">
      <c r="A356" s="2"/>
      <c r="B356" s="5">
        <v>12</v>
      </c>
      <c r="C356" s="6"/>
      <c r="D356" s="6"/>
      <c r="E356" s="6"/>
      <c r="F356" s="6"/>
      <c r="G356" s="6">
        <v>29</v>
      </c>
      <c r="H356" s="6">
        <v>27</v>
      </c>
      <c r="I356" s="6"/>
      <c r="J356" s="6"/>
      <c r="K356" s="6"/>
      <c r="L356" s="7"/>
      <c r="M356" s="2"/>
    </row>
    <row r="357" spans="1:13" ht="15.75">
      <c r="A357" s="2"/>
      <c r="B357" s="5">
        <v>13</v>
      </c>
      <c r="C357" s="6"/>
      <c r="D357" s="6"/>
      <c r="E357" s="6"/>
      <c r="F357" s="6"/>
      <c r="G357" s="6">
        <v>29</v>
      </c>
      <c r="H357" s="6">
        <v>27</v>
      </c>
      <c r="I357" s="6"/>
      <c r="J357" s="6"/>
      <c r="K357" s="6"/>
      <c r="L357" s="7"/>
      <c r="M357" s="2"/>
    </row>
    <row r="358" spans="1:13" ht="15.75">
      <c r="A358" s="2"/>
      <c r="B358" s="5">
        <v>14</v>
      </c>
      <c r="C358" s="6"/>
      <c r="D358" s="6"/>
      <c r="E358" s="6"/>
      <c r="F358" s="6"/>
      <c r="G358" s="6">
        <v>31</v>
      </c>
      <c r="H358" s="6">
        <v>27</v>
      </c>
      <c r="I358" s="6"/>
      <c r="J358" s="6"/>
      <c r="K358" s="6"/>
      <c r="L358" s="7"/>
      <c r="M358" s="2"/>
    </row>
    <row r="359" spans="1:13" ht="15.75">
      <c r="A359" s="2"/>
      <c r="B359" s="5">
        <v>15</v>
      </c>
      <c r="C359" s="6"/>
      <c r="D359" s="6"/>
      <c r="E359" s="6"/>
      <c r="F359" s="6"/>
      <c r="G359" s="6">
        <v>33</v>
      </c>
      <c r="H359" s="6">
        <v>27</v>
      </c>
      <c r="I359" s="6"/>
      <c r="J359" s="6"/>
      <c r="K359" s="6"/>
      <c r="L359" s="7"/>
      <c r="M359" s="2"/>
    </row>
    <row r="360" spans="1:13" ht="15.75">
      <c r="A360" s="2"/>
      <c r="B360" s="5">
        <v>16</v>
      </c>
      <c r="C360" s="6"/>
      <c r="D360" s="6"/>
      <c r="E360" s="6"/>
      <c r="F360" s="6"/>
      <c r="G360" s="6">
        <v>13</v>
      </c>
      <c r="H360" s="6">
        <v>29</v>
      </c>
      <c r="I360" s="6"/>
      <c r="J360" s="6"/>
      <c r="K360" s="6"/>
      <c r="L360" s="7"/>
      <c r="M360" s="2"/>
    </row>
    <row r="361" spans="1:13" ht="15.75">
      <c r="A361" s="2"/>
      <c r="B361" s="5">
        <v>17</v>
      </c>
      <c r="C361" s="6"/>
      <c r="D361" s="6"/>
      <c r="E361" s="6"/>
      <c r="F361" s="6"/>
      <c r="G361" s="6"/>
      <c r="H361" s="6">
        <v>30</v>
      </c>
      <c r="I361" s="6"/>
      <c r="J361" s="6"/>
      <c r="K361" s="6"/>
      <c r="L361" s="7"/>
      <c r="M361" s="2"/>
    </row>
    <row r="362" spans="1:13" ht="15.75">
      <c r="A362" s="2"/>
      <c r="B362" s="5">
        <v>18</v>
      </c>
      <c r="C362" s="6"/>
      <c r="D362" s="6"/>
      <c r="E362" s="6"/>
      <c r="F362" s="6"/>
      <c r="G362" s="6"/>
      <c r="H362" s="6">
        <v>28</v>
      </c>
      <c r="I362" s="6"/>
      <c r="J362" s="6"/>
      <c r="K362" s="6"/>
      <c r="L362" s="7"/>
      <c r="M362" s="2"/>
    </row>
    <row r="363" spans="1:13" ht="15.75">
      <c r="A363" s="2"/>
      <c r="B363" s="5">
        <v>19</v>
      </c>
      <c r="C363" s="6"/>
      <c r="D363" s="6"/>
      <c r="E363" s="6"/>
      <c r="F363" s="6"/>
      <c r="G363" s="6">
        <v>9</v>
      </c>
      <c r="H363" s="6">
        <v>24</v>
      </c>
      <c r="I363" s="6"/>
      <c r="J363" s="6"/>
      <c r="K363" s="6"/>
      <c r="L363" s="7"/>
      <c r="M363" s="2"/>
    </row>
    <row r="364" spans="1:13" ht="15.75">
      <c r="A364" s="2"/>
      <c r="B364" s="5">
        <v>20</v>
      </c>
      <c r="C364" s="6"/>
      <c r="D364" s="6"/>
      <c r="E364" s="6"/>
      <c r="F364" s="6"/>
      <c r="G364" s="6">
        <v>21</v>
      </c>
      <c r="H364" s="6">
        <v>23</v>
      </c>
      <c r="I364" s="6"/>
      <c r="J364" s="6"/>
      <c r="K364" s="6"/>
      <c r="L364" s="7"/>
      <c r="M364" s="2"/>
    </row>
    <row r="365" spans="1:13" ht="15.75">
      <c r="A365" s="2"/>
      <c r="B365" s="5">
        <v>21</v>
      </c>
      <c r="C365" s="6"/>
      <c r="D365" s="6"/>
      <c r="E365" s="6"/>
      <c r="F365" s="6"/>
      <c r="G365" s="6">
        <v>27</v>
      </c>
      <c r="H365" s="6">
        <v>20</v>
      </c>
      <c r="I365" s="6"/>
      <c r="J365" s="6"/>
      <c r="K365" s="6"/>
      <c r="L365" s="7"/>
      <c r="M365" s="2"/>
    </row>
    <row r="366" spans="1:13" ht="15.75">
      <c r="A366" s="2"/>
      <c r="B366" s="5">
        <v>22</v>
      </c>
      <c r="C366" s="6"/>
      <c r="D366" s="6"/>
      <c r="E366" s="6"/>
      <c r="F366" s="6"/>
      <c r="G366" s="6">
        <v>31</v>
      </c>
      <c r="H366" s="6">
        <v>18</v>
      </c>
      <c r="I366" s="6"/>
      <c r="J366" s="6"/>
      <c r="K366" s="6"/>
      <c r="L366" s="7"/>
      <c r="M366" s="2"/>
    </row>
    <row r="367" spans="1:13" ht="15.75">
      <c r="A367" s="2"/>
      <c r="B367" s="5">
        <v>23</v>
      </c>
      <c r="C367" s="6"/>
      <c r="D367" s="6"/>
      <c r="E367" s="6"/>
      <c r="F367" s="6"/>
      <c r="G367" s="6">
        <v>36</v>
      </c>
      <c r="H367" s="6">
        <v>18</v>
      </c>
      <c r="I367" s="6"/>
      <c r="J367" s="6"/>
      <c r="K367" s="6"/>
      <c r="L367" s="7"/>
      <c r="M367" s="2"/>
    </row>
    <row r="368" spans="1:13" ht="15.75">
      <c r="A368" s="2"/>
      <c r="B368" s="5">
        <v>24</v>
      </c>
      <c r="C368" s="6"/>
      <c r="D368" s="6"/>
      <c r="E368" s="6"/>
      <c r="F368" s="6"/>
      <c r="G368" s="6">
        <v>34</v>
      </c>
      <c r="H368" s="6">
        <v>22</v>
      </c>
      <c r="I368" s="6"/>
      <c r="J368" s="6"/>
      <c r="K368" s="6"/>
      <c r="L368" s="7"/>
      <c r="M368" s="2"/>
    </row>
    <row r="369" spans="1:13" ht="15.75">
      <c r="A369" s="2"/>
      <c r="B369" s="5">
        <v>25</v>
      </c>
      <c r="C369" s="6"/>
      <c r="D369" s="6"/>
      <c r="E369" s="6"/>
      <c r="F369" s="6"/>
      <c r="G369" s="6">
        <v>31</v>
      </c>
      <c r="H369" s="6">
        <v>24</v>
      </c>
      <c r="I369" s="6"/>
      <c r="J369" s="6"/>
      <c r="K369" s="6"/>
      <c r="L369" s="7"/>
      <c r="M369" s="2"/>
    </row>
    <row r="370" spans="1:13" ht="15.75">
      <c r="A370" s="2"/>
      <c r="B370" s="5">
        <v>26</v>
      </c>
      <c r="C370" s="6"/>
      <c r="D370" s="6"/>
      <c r="E370" s="6"/>
      <c r="F370" s="6"/>
      <c r="G370" s="6">
        <v>31</v>
      </c>
      <c r="H370" s="6">
        <v>24</v>
      </c>
      <c r="I370" s="6"/>
      <c r="J370" s="6"/>
      <c r="K370" s="6"/>
      <c r="L370" s="7"/>
      <c r="M370" s="2"/>
    </row>
    <row r="371" spans="1:13" ht="15.75">
      <c r="A371" s="2"/>
      <c r="B371" s="5">
        <v>27</v>
      </c>
      <c r="C371" s="6"/>
      <c r="D371" s="6"/>
      <c r="E371" s="6"/>
      <c r="F371" s="6"/>
      <c r="G371" s="6">
        <v>31</v>
      </c>
      <c r="H371" s="6">
        <v>24</v>
      </c>
      <c r="I371" s="6"/>
      <c r="J371" s="6"/>
      <c r="K371" s="6"/>
      <c r="L371" s="7"/>
      <c r="M371" s="2"/>
    </row>
    <row r="372" spans="1:13" ht="15.75">
      <c r="A372" s="2"/>
      <c r="B372" s="5">
        <v>28</v>
      </c>
      <c r="C372" s="6"/>
      <c r="D372" s="6"/>
      <c r="E372" s="6"/>
      <c r="F372" s="6"/>
      <c r="G372" s="6">
        <v>31</v>
      </c>
      <c r="H372" s="6">
        <v>24</v>
      </c>
      <c r="I372" s="6"/>
      <c r="J372" s="6"/>
      <c r="K372" s="6"/>
      <c r="L372" s="7"/>
      <c r="M372" s="2"/>
    </row>
    <row r="373" spans="1:13" ht="15.75">
      <c r="A373" s="2"/>
      <c r="B373" s="5">
        <v>29</v>
      </c>
      <c r="C373" s="6"/>
      <c r="D373" s="6"/>
      <c r="E373" s="6"/>
      <c r="F373" s="6">
        <v>7</v>
      </c>
      <c r="G373" s="6">
        <v>31</v>
      </c>
      <c r="H373" s="6">
        <v>24</v>
      </c>
      <c r="I373" s="6"/>
      <c r="J373" s="6"/>
      <c r="K373" s="6"/>
      <c r="L373" s="7"/>
      <c r="M373" s="2"/>
    </row>
    <row r="374" spans="1:13" ht="15.75">
      <c r="A374" s="2"/>
      <c r="B374" s="5">
        <v>30</v>
      </c>
      <c r="C374" s="6"/>
      <c r="D374" s="6"/>
      <c r="E374" s="6"/>
      <c r="F374" s="6">
        <v>15</v>
      </c>
      <c r="G374" s="6">
        <v>31</v>
      </c>
      <c r="H374" s="6">
        <v>21</v>
      </c>
      <c r="I374" s="6"/>
      <c r="J374" s="6"/>
      <c r="K374" s="6"/>
      <c r="L374" s="7"/>
      <c r="M374" s="2"/>
    </row>
    <row r="375" spans="1:13" ht="15.75">
      <c r="A375" s="2"/>
      <c r="B375" s="5">
        <v>31</v>
      </c>
      <c r="C375" s="7"/>
      <c r="D375" s="8" t="s">
        <v>16</v>
      </c>
      <c r="E375" s="7"/>
      <c r="F375" s="8" t="s">
        <v>16</v>
      </c>
      <c r="G375" s="6">
        <v>29</v>
      </c>
      <c r="H375" s="7">
        <v>19</v>
      </c>
      <c r="I375" s="19" t="s">
        <v>16</v>
      </c>
      <c r="J375" s="20"/>
      <c r="K375" s="19" t="s">
        <v>16</v>
      </c>
      <c r="L375" s="5"/>
      <c r="M375" s="2"/>
    </row>
    <row r="376" spans="1:13" ht="15.75">
      <c r="A376" s="2" t="s">
        <v>17</v>
      </c>
      <c r="B376" s="2"/>
      <c r="C376" s="9">
        <f t="shared" ref="C376:L376" si="18">SUM(C345:C375)</f>
        <v>0</v>
      </c>
      <c r="D376" s="9">
        <f t="shared" si="18"/>
        <v>0</v>
      </c>
      <c r="E376" s="9">
        <f t="shared" si="18"/>
        <v>0</v>
      </c>
      <c r="F376" s="9">
        <f t="shared" si="18"/>
        <v>22</v>
      </c>
      <c r="G376" s="9">
        <f t="shared" si="18"/>
        <v>809</v>
      </c>
      <c r="H376" s="9">
        <f t="shared" si="18"/>
        <v>578</v>
      </c>
      <c r="I376" s="9">
        <f t="shared" si="18"/>
        <v>17</v>
      </c>
      <c r="J376" s="9">
        <f t="shared" si="18"/>
        <v>0</v>
      </c>
      <c r="K376" s="9">
        <f t="shared" si="18"/>
        <v>0</v>
      </c>
      <c r="L376" s="9">
        <f t="shared" si="18"/>
        <v>0</v>
      </c>
      <c r="M376" s="2"/>
    </row>
    <row r="377" spans="1:13" ht="15.75">
      <c r="A377" s="2" t="s">
        <v>18</v>
      </c>
      <c r="B377" s="2"/>
      <c r="C377" s="10">
        <f t="shared" ref="C377:L377" si="19">C376*1.9835</f>
        <v>0</v>
      </c>
      <c r="D377" s="10">
        <f t="shared" si="19"/>
        <v>0</v>
      </c>
      <c r="E377" s="10">
        <f t="shared" si="19"/>
        <v>0</v>
      </c>
      <c r="F377" s="10">
        <f t="shared" si="19"/>
        <v>43.637</v>
      </c>
      <c r="G377" s="10">
        <f t="shared" si="19"/>
        <v>1604.6514999999999</v>
      </c>
      <c r="H377" s="10">
        <f t="shared" si="19"/>
        <v>1146.463</v>
      </c>
      <c r="I377" s="10">
        <f t="shared" si="19"/>
        <v>33.719500000000004</v>
      </c>
      <c r="J377" s="10">
        <f t="shared" si="19"/>
        <v>0</v>
      </c>
      <c r="K377" s="10">
        <f t="shared" si="19"/>
        <v>0</v>
      </c>
      <c r="L377" s="10">
        <f t="shared" si="19"/>
        <v>0</v>
      </c>
      <c r="M377" s="2"/>
    </row>
    <row r="378" spans="1:13" ht="15.75">
      <c r="A378" s="2"/>
      <c r="B378" s="2"/>
      <c r="C378" s="9"/>
      <c r="D378" s="9"/>
      <c r="E378" s="9"/>
      <c r="F378" s="9"/>
      <c r="G378" s="9"/>
      <c r="H378" s="9"/>
      <c r="I378" s="9" t="s">
        <v>19</v>
      </c>
      <c r="J378" s="9"/>
      <c r="K378" s="11">
        <f>COUNTA(C345:L375)-4</f>
        <v>58</v>
      </c>
      <c r="L378" s="9" t="s">
        <v>20</v>
      </c>
      <c r="M378" s="2"/>
    </row>
    <row r="379" spans="1:13" ht="16.5" thickBot="1">
      <c r="A379" s="12">
        <f>A345</f>
        <v>1999</v>
      </c>
      <c r="B379" s="12" t="s">
        <v>21</v>
      </c>
      <c r="C379" s="12"/>
      <c r="D379" s="13">
        <f>SUM(C376:L376)</f>
        <v>1426</v>
      </c>
      <c r="E379" s="14" t="s">
        <v>17</v>
      </c>
      <c r="F379" s="14"/>
      <c r="G379" s="13">
        <f>SUM(C377:L377)+1</f>
        <v>2829.471</v>
      </c>
      <c r="H379" s="14" t="s">
        <v>22</v>
      </c>
      <c r="I379" s="12" t="s">
        <v>23</v>
      </c>
      <c r="J379" s="12"/>
      <c r="K379" s="15">
        <v>66</v>
      </c>
      <c r="L379" s="12" t="s">
        <v>20</v>
      </c>
      <c r="M379" s="2"/>
    </row>
    <row r="380" spans="1:13" ht="15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3" max="16383" man="1"/>
    <brk id="37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51"/>
  </sheetPr>
  <dimension ref="A1:M418"/>
  <sheetViews>
    <sheetView defaultGridColor="0" topLeftCell="A285" colorId="22" zoomScale="87" workbookViewId="0">
      <selection activeCell="O443" sqref="O443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39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34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34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20</v>
      </c>
      <c r="H6" s="6">
        <v>29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20</v>
      </c>
      <c r="H7" s="6">
        <v>26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27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20</v>
      </c>
      <c r="H9" s="6">
        <v>27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25</v>
      </c>
      <c r="H10" s="6">
        <v>27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32</v>
      </c>
      <c r="H11" s="6">
        <v>29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15</v>
      </c>
      <c r="G12" s="6">
        <v>32</v>
      </c>
      <c r="H12" s="6">
        <v>30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15</v>
      </c>
      <c r="G13" s="6">
        <v>32</v>
      </c>
      <c r="H13" s="6">
        <v>30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15</v>
      </c>
      <c r="G14" s="6">
        <v>28</v>
      </c>
      <c r="H14" s="6">
        <v>26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20</v>
      </c>
      <c r="G15" s="6">
        <v>28</v>
      </c>
      <c r="H15" s="6">
        <v>24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25</v>
      </c>
      <c r="G16" s="6">
        <v>29</v>
      </c>
      <c r="H16" s="6">
        <v>24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25</v>
      </c>
      <c r="G17" s="6">
        <v>30</v>
      </c>
      <c r="H17" s="6">
        <v>27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30</v>
      </c>
      <c r="G18" s="6">
        <v>31</v>
      </c>
      <c r="H18" s="6">
        <v>29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33</v>
      </c>
      <c r="G19" s="6">
        <v>32</v>
      </c>
      <c r="H19" s="6">
        <v>32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33</v>
      </c>
      <c r="G20" s="6">
        <v>32</v>
      </c>
      <c r="H20" s="6">
        <v>34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33</v>
      </c>
      <c r="G21" s="6">
        <v>12</v>
      </c>
      <c r="H21" s="6">
        <v>34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30</v>
      </c>
      <c r="G22" s="6"/>
      <c r="H22" s="6">
        <v>27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23</v>
      </c>
      <c r="G23" s="6"/>
      <c r="H23" s="6">
        <v>22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20</v>
      </c>
      <c r="G24" s="6"/>
      <c r="H24" s="6">
        <v>25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20</v>
      </c>
      <c r="G25" s="6"/>
      <c r="H25" s="6">
        <v>27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20</v>
      </c>
      <c r="G26" s="6"/>
      <c r="H26" s="6">
        <v>27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20</v>
      </c>
      <c r="G27" s="6"/>
      <c r="H27" s="6">
        <v>25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20</v>
      </c>
      <c r="G28" s="6"/>
      <c r="H28" s="6">
        <v>23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20</v>
      </c>
      <c r="G29" s="6"/>
      <c r="H29" s="6">
        <v>23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25</v>
      </c>
      <c r="G30" s="6">
        <v>20</v>
      </c>
      <c r="H30" s="6">
        <v>23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25</v>
      </c>
      <c r="G31" s="6">
        <v>26</v>
      </c>
      <c r="H31" s="6">
        <v>23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25</v>
      </c>
      <c r="G32" s="6">
        <v>29</v>
      </c>
      <c r="H32" s="6">
        <v>17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29</v>
      </c>
      <c r="H33" s="6">
        <v>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34</v>
      </c>
      <c r="H34" s="7">
        <v>7</v>
      </c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492</v>
      </c>
      <c r="G35" s="9">
        <f t="shared" si="0"/>
        <v>541</v>
      </c>
      <c r="H35" s="9">
        <f t="shared" si="0"/>
        <v>801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975.88200000000006</v>
      </c>
      <c r="G36" s="10">
        <f t="shared" si="1"/>
        <v>1073.0735</v>
      </c>
      <c r="H36" s="10">
        <f t="shared" si="1"/>
        <v>1588.7835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72</v>
      </c>
      <c r="L37" s="9" t="s">
        <v>20</v>
      </c>
      <c r="M37" s="9"/>
    </row>
    <row r="38" spans="1:13" ht="16.5" thickBot="1">
      <c r="A38" s="12">
        <f>A4</f>
        <v>2000</v>
      </c>
      <c r="B38" s="12" t="s">
        <v>21</v>
      </c>
      <c r="C38" s="12"/>
      <c r="D38" s="13">
        <f>SUM(C35:L35)</f>
        <v>1834</v>
      </c>
      <c r="E38" s="14" t="s">
        <v>17</v>
      </c>
      <c r="F38" s="14"/>
      <c r="G38" s="13">
        <f>D38*1.9835</f>
        <v>3637.739</v>
      </c>
      <c r="H38" s="14" t="s">
        <v>22</v>
      </c>
      <c r="I38" s="12" t="s">
        <v>23</v>
      </c>
      <c r="J38" s="12"/>
      <c r="K38" s="15">
        <v>84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39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12</v>
      </c>
      <c r="H42" s="6">
        <v>22</v>
      </c>
      <c r="I42" s="6">
        <v>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20</v>
      </c>
      <c r="H43" s="6">
        <v>31</v>
      </c>
      <c r="I43" s="6">
        <v>21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22</v>
      </c>
      <c r="H44" s="6">
        <v>26</v>
      </c>
      <c r="I44" s="6">
        <v>7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24</v>
      </c>
      <c r="H45" s="6">
        <v>26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21</v>
      </c>
      <c r="H46" s="6">
        <v>26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19</v>
      </c>
      <c r="H47" s="6">
        <v>30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19</v>
      </c>
      <c r="H48" s="6">
        <v>33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19</v>
      </c>
      <c r="H49" s="6">
        <v>35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19</v>
      </c>
      <c r="H50" s="6">
        <v>31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19</v>
      </c>
      <c r="H51" s="6">
        <v>24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20</v>
      </c>
      <c r="H52" s="6">
        <v>21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21</v>
      </c>
      <c r="H53" s="6">
        <v>21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21</v>
      </c>
      <c r="H54" s="6">
        <v>23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21</v>
      </c>
      <c r="H55" s="6">
        <v>25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21</v>
      </c>
      <c r="H56" s="6">
        <v>26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21</v>
      </c>
      <c r="H57" s="6">
        <v>26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26</v>
      </c>
      <c r="H58" s="6">
        <v>26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32</v>
      </c>
      <c r="H59" s="6">
        <v>22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37</v>
      </c>
      <c r="H60" s="6">
        <v>20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10</v>
      </c>
      <c r="G61" s="6">
        <v>29</v>
      </c>
      <c r="H61" s="6">
        <v>20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17</v>
      </c>
      <c r="G62" s="6">
        <v>23</v>
      </c>
      <c r="H62" s="6">
        <v>22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19</v>
      </c>
      <c r="G63" s="6">
        <v>22</v>
      </c>
      <c r="H63" s="6">
        <v>24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20</v>
      </c>
      <c r="G64" s="6">
        <v>25</v>
      </c>
      <c r="H64" s="6">
        <v>24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20</v>
      </c>
      <c r="G65" s="6">
        <v>27</v>
      </c>
      <c r="H65" s="6">
        <v>9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20</v>
      </c>
      <c r="G66" s="6">
        <v>24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23</v>
      </c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25</v>
      </c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25</v>
      </c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25</v>
      </c>
      <c r="G70" s="6"/>
      <c r="H70" s="6">
        <v>13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22</v>
      </c>
      <c r="G71" s="6"/>
      <c r="H71" s="6">
        <v>21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20</v>
      </c>
      <c r="H72" s="7">
        <v>21</v>
      </c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226</v>
      </c>
      <c r="G73" s="9">
        <f t="shared" si="2"/>
        <v>584</v>
      </c>
      <c r="H73" s="9">
        <f t="shared" si="2"/>
        <v>648</v>
      </c>
      <c r="I73" s="9">
        <f t="shared" si="2"/>
        <v>49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448.27100000000002</v>
      </c>
      <c r="G74" s="10">
        <f t="shared" si="3"/>
        <v>1158.364</v>
      </c>
      <c r="H74" s="10">
        <f t="shared" si="3"/>
        <v>1285.308</v>
      </c>
      <c r="I74" s="10">
        <f t="shared" si="3"/>
        <v>97.191500000000005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67</v>
      </c>
      <c r="L75" s="9" t="s">
        <v>20</v>
      </c>
      <c r="M75" s="2"/>
    </row>
    <row r="76" spans="1:13" ht="16.5" thickBot="1">
      <c r="A76" s="12">
        <f>A42</f>
        <v>2001</v>
      </c>
      <c r="B76" s="12" t="s">
        <v>21</v>
      </c>
      <c r="C76" s="12"/>
      <c r="D76" s="13">
        <f>SUM(C73:L73)</f>
        <v>1507</v>
      </c>
      <c r="E76" s="14" t="s">
        <v>17</v>
      </c>
      <c r="F76" s="14"/>
      <c r="G76" s="13">
        <f>D76*1.9835-1</f>
        <v>2988.1345000000001</v>
      </c>
      <c r="H76" s="14" t="s">
        <v>22</v>
      </c>
      <c r="I76" s="12" t="s">
        <v>23</v>
      </c>
      <c r="J76" s="12"/>
      <c r="K76" s="15">
        <v>76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39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25</v>
      </c>
      <c r="H80" s="6">
        <v>25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26.9</v>
      </c>
      <c r="H81" s="6">
        <v>23.2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28</v>
      </c>
      <c r="H82" s="6">
        <v>22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25.4</v>
      </c>
      <c r="H83" s="6">
        <v>23.2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24</v>
      </c>
      <c r="H84" s="6">
        <v>24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24</v>
      </c>
      <c r="H85" s="6">
        <v>24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24</v>
      </c>
      <c r="H86" s="6">
        <v>24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25.9</v>
      </c>
      <c r="H87" s="6">
        <v>24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31.1</v>
      </c>
      <c r="H88" s="6">
        <v>21.6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34</v>
      </c>
      <c r="H89" s="6">
        <v>20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6.56</v>
      </c>
      <c r="G90" s="6">
        <v>30.9</v>
      </c>
      <c r="H90" s="6">
        <v>20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26.7</v>
      </c>
      <c r="H91" s="6">
        <v>20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23</v>
      </c>
      <c r="H92" s="6">
        <v>7.1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</v>
      </c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23.8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27.4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29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24.8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22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20.100000000000001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19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22.8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28.2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12.99</v>
      </c>
      <c r="G103" s="6">
        <v>27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23.45</v>
      </c>
      <c r="G104" s="6">
        <v>25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27.96</v>
      </c>
      <c r="G105" s="6">
        <v>25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26.55</v>
      </c>
      <c r="G106" s="6">
        <v>23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25</v>
      </c>
      <c r="G107" s="6">
        <v>22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</v>
      </c>
      <c r="G108" s="6">
        <v>23.8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25</v>
      </c>
      <c r="G109" s="6">
        <v>23.8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23.8</v>
      </c>
      <c r="H110" s="7"/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172.51</v>
      </c>
      <c r="G111" s="9">
        <f t="shared" si="4"/>
        <v>781.39999999999986</v>
      </c>
      <c r="H111" s="9">
        <f t="shared" si="4"/>
        <v>278.10000000000002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342.173585</v>
      </c>
      <c r="G112" s="10">
        <f t="shared" si="5"/>
        <v>1549.9068999999997</v>
      </c>
      <c r="H112" s="10">
        <f t="shared" si="5"/>
        <v>551.61135000000002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52</v>
      </c>
      <c r="L113" s="9" t="s">
        <v>20</v>
      </c>
      <c r="M113" s="2"/>
    </row>
    <row r="114" spans="1:13" ht="16.5" thickBot="1">
      <c r="A114" s="12">
        <f>A80</f>
        <v>2002</v>
      </c>
      <c r="B114" s="12" t="s">
        <v>21</v>
      </c>
      <c r="C114" s="12"/>
      <c r="D114" s="13">
        <f>SUM(C111:L111)</f>
        <v>1232.0099999999998</v>
      </c>
      <c r="E114" s="14" t="s">
        <v>17</v>
      </c>
      <c r="F114" s="14"/>
      <c r="G114" s="13">
        <f>D114*1.9835</f>
        <v>2443.6918349999996</v>
      </c>
      <c r="H114" s="14" t="s">
        <v>22</v>
      </c>
      <c r="I114" s="12" t="s">
        <v>23</v>
      </c>
      <c r="J114" s="12"/>
      <c r="K114" s="15">
        <v>64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2" t="s">
        <v>39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/>
      <c r="H118" s="6">
        <v>25.2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26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26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14.25</v>
      </c>
      <c r="H121" s="6">
        <v>26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23.2</v>
      </c>
      <c r="H122" s="6">
        <v>27.7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26</v>
      </c>
      <c r="H123" s="6">
        <v>29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26</v>
      </c>
      <c r="H124" s="6">
        <v>29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27.25</v>
      </c>
      <c r="H125" s="6">
        <v>28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29</v>
      </c>
      <c r="H126" s="6">
        <v>26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29</v>
      </c>
      <c r="H127" s="6">
        <v>25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32.1</v>
      </c>
      <c r="H128" s="6">
        <v>25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34</v>
      </c>
      <c r="H129" s="6">
        <v>25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34</v>
      </c>
      <c r="H130" s="6">
        <v>17.600000000000001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34</v>
      </c>
      <c r="H131" s="6">
        <v>4.4000000000000004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33</v>
      </c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33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32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27.6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23.7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22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25.1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26.7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24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24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24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24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24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26.9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25.4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23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23</v>
      </c>
      <c r="H148" s="7"/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>SUM(G118:G148)</f>
        <v>750.19999999999993</v>
      </c>
      <c r="H149" s="9">
        <f t="shared" si="6"/>
        <v>339.9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1488.0216999999998</v>
      </c>
      <c r="H150" s="10">
        <f t="shared" si="7"/>
        <v>674.19164999999998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42</v>
      </c>
      <c r="L151" s="9" t="s">
        <v>20</v>
      </c>
      <c r="M151" s="2"/>
    </row>
    <row r="152" spans="1:13" ht="16.5" thickBot="1">
      <c r="A152" s="12">
        <f>A118</f>
        <v>2003</v>
      </c>
      <c r="B152" s="12" t="s">
        <v>21</v>
      </c>
      <c r="C152" s="12"/>
      <c r="D152" s="13">
        <f>SUM(C149:L149)</f>
        <v>1090.0999999999999</v>
      </c>
      <c r="E152" s="14" t="s">
        <v>17</v>
      </c>
      <c r="F152" s="14"/>
      <c r="G152" s="13">
        <f>D152*1.9835</f>
        <v>2162.21335</v>
      </c>
      <c r="H152" s="14" t="s">
        <v>22</v>
      </c>
      <c r="I152" s="12" t="s">
        <v>23</v>
      </c>
      <c r="J152" s="12"/>
      <c r="K152" s="15">
        <v>42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4" t="s">
        <v>42</v>
      </c>
      <c r="D170" s="25"/>
      <c r="E170" s="25"/>
      <c r="F170" s="25"/>
      <c r="G170" s="25"/>
      <c r="H170" s="25"/>
      <c r="I170" s="25"/>
      <c r="J170" s="25"/>
      <c r="K170" s="25"/>
      <c r="L170" s="26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/>
      <c r="H186" s="7"/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0</v>
      </c>
      <c r="G187" s="9">
        <f t="shared" si="8"/>
        <v>0</v>
      </c>
      <c r="H187" s="9">
        <f t="shared" si="8"/>
        <v>0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0</v>
      </c>
      <c r="G188" s="10">
        <f t="shared" si="9"/>
        <v>0</v>
      </c>
      <c r="H188" s="10">
        <f t="shared" si="9"/>
        <v>0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v>0</v>
      </c>
      <c r="L189" s="9" t="s">
        <v>20</v>
      </c>
      <c r="M189" s="2"/>
    </row>
    <row r="190" spans="1:13" ht="16.5" thickBot="1">
      <c r="A190" s="12">
        <f>A156</f>
        <v>2004</v>
      </c>
      <c r="B190" s="12" t="s">
        <v>21</v>
      </c>
      <c r="C190" s="12"/>
      <c r="D190" s="13">
        <f>SUM(C187:L187)</f>
        <v>0</v>
      </c>
      <c r="E190" s="14" t="s">
        <v>17</v>
      </c>
      <c r="F190" s="14"/>
      <c r="G190" s="13">
        <f>D190*1.9835</f>
        <v>0</v>
      </c>
      <c r="H190" s="14" t="s">
        <v>22</v>
      </c>
      <c r="I190" s="12" t="s">
        <v>23</v>
      </c>
      <c r="J190" s="12"/>
      <c r="K190" s="15">
        <v>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23" t="s">
        <v>43</v>
      </c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/>
      <c r="H224" s="7"/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0</v>
      </c>
      <c r="H225" s="9">
        <f t="shared" si="10"/>
        <v>0</v>
      </c>
      <c r="I225" s="9">
        <f t="shared" si="10"/>
        <v>0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0</v>
      </c>
      <c r="H226" s="10">
        <f t="shared" si="11"/>
        <v>0</v>
      </c>
      <c r="I226" s="10">
        <f t="shared" si="11"/>
        <v>0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1</v>
      </c>
      <c r="L227" s="9" t="s">
        <v>20</v>
      </c>
      <c r="M227" s="2"/>
    </row>
    <row r="228" spans="1:13" ht="16.5" thickBot="1">
      <c r="A228" s="12">
        <f>A194</f>
        <v>2005</v>
      </c>
      <c r="B228" s="12" t="s">
        <v>21</v>
      </c>
      <c r="C228" s="12"/>
      <c r="D228" s="13">
        <f>SUM(C225:L225)</f>
        <v>0</v>
      </c>
      <c r="E228" s="14" t="s">
        <v>17</v>
      </c>
      <c r="F228" s="14"/>
      <c r="G228" s="13">
        <f>D228*1.9835</f>
        <v>0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23" t="s">
        <v>44</v>
      </c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0</v>
      </c>
      <c r="H263" s="9">
        <f t="shared" si="12"/>
        <v>0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0</v>
      </c>
      <c r="H264" s="10">
        <f t="shared" si="13"/>
        <v>0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f>A232</f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23" t="s">
        <v>45</v>
      </c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9" t="s">
        <v>16</v>
      </c>
      <c r="J300" s="20"/>
      <c r="K300" s="19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0</v>
      </c>
      <c r="G301" s="9">
        <f t="shared" si="14"/>
        <v>0</v>
      </c>
      <c r="H301" s="9">
        <f t="shared" si="14"/>
        <v>0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0</v>
      </c>
      <c r="G302" s="10">
        <f t="shared" si="15"/>
        <v>0</v>
      </c>
      <c r="H302" s="10">
        <f t="shared" si="15"/>
        <v>0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1</v>
      </c>
      <c r="L303" s="9" t="s">
        <v>20</v>
      </c>
      <c r="M303" s="2"/>
    </row>
    <row r="304" spans="1:13" ht="16.5" thickBot="1">
      <c r="A304" s="12">
        <f>A270</f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46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>
        <v>1.71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/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/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/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/>
      <c r="H312" s="6">
        <v>7.14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/>
      <c r="H313" s="6">
        <v>9.74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/>
      <c r="H314" s="6">
        <v>4.9400000000000004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/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9.3800000000000008</v>
      </c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12.26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7.88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3.01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2.97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8.69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8.83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8.5299999999999994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3.84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>
        <v>5.81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>
        <v>7.44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>
        <v>6.94</v>
      </c>
      <c r="H329" s="6">
        <v>4.51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>
        <v>11.03</v>
      </c>
      <c r="H330" s="6"/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>
        <v>7.8</v>
      </c>
      <c r="H331" s="6"/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>
        <v>1.96</v>
      </c>
      <c r="H332" s="6"/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/>
      <c r="G333" s="6"/>
      <c r="H333" s="6"/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/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/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/>
      <c r="G336" s="6">
        <v>7.41</v>
      </c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/>
      <c r="G337" s="6">
        <v>11.03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6.56</v>
      </c>
      <c r="H338" s="7"/>
      <c r="I338" s="19" t="s">
        <v>16</v>
      </c>
      <c r="J338" s="20"/>
      <c r="K338" s="19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0</v>
      </c>
      <c r="G339" s="9">
        <f t="shared" si="16"/>
        <v>118.11999999999999</v>
      </c>
      <c r="H339" s="9">
        <f t="shared" si="16"/>
        <v>41.29</v>
      </c>
      <c r="I339" s="9">
        <f t="shared" si="16"/>
        <v>0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0</v>
      </c>
      <c r="G340" s="10">
        <f t="shared" si="17"/>
        <v>234.29101999999997</v>
      </c>
      <c r="H340" s="10">
        <f t="shared" si="17"/>
        <v>81.898714999999996</v>
      </c>
      <c r="I340" s="10">
        <f t="shared" si="17"/>
        <v>0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23</v>
      </c>
      <c r="L341" s="9" t="s">
        <v>20</v>
      </c>
      <c r="M341" s="2"/>
    </row>
    <row r="342" spans="1:13" ht="16.5" thickBot="1">
      <c r="A342" s="12">
        <f>A308</f>
        <v>2008</v>
      </c>
      <c r="B342" s="12" t="s">
        <v>21</v>
      </c>
      <c r="C342" s="12"/>
      <c r="D342" s="13">
        <f>SUM(C339:L339)</f>
        <v>159.41</v>
      </c>
      <c r="E342" s="14" t="s">
        <v>17</v>
      </c>
      <c r="F342" s="14"/>
      <c r="G342" s="13">
        <f>D342*1.9835</f>
        <v>316.18973499999998</v>
      </c>
      <c r="H342" s="14" t="s">
        <v>22</v>
      </c>
      <c r="I342" s="12" t="s">
        <v>23</v>
      </c>
      <c r="J342" s="12"/>
      <c r="K342" s="15">
        <v>45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/>
      <c r="G346" s="6">
        <v>17.09</v>
      </c>
      <c r="H346" s="6">
        <v>8.59</v>
      </c>
      <c r="I346" s="6">
        <v>2.08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17.05</v>
      </c>
      <c r="H347" s="6">
        <v>10.19</v>
      </c>
      <c r="I347" s="6">
        <v>10.58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16.420000000000002</v>
      </c>
      <c r="H348" s="6">
        <v>11.19</v>
      </c>
      <c r="I348" s="6">
        <v>10.61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5.87</v>
      </c>
      <c r="H349" s="6">
        <v>12.06</v>
      </c>
      <c r="I349" s="6">
        <v>8.2200000000000006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0</v>
      </c>
      <c r="H350" s="6">
        <v>12.76</v>
      </c>
      <c r="I350" s="6">
        <v>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0</v>
      </c>
      <c r="H351" s="6">
        <v>12.76</v>
      </c>
      <c r="I351" s="6">
        <v>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10.61</v>
      </c>
      <c r="H352" s="6">
        <v>11.99</v>
      </c>
      <c r="I352" s="6">
        <v>0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14.41</v>
      </c>
      <c r="H353" s="6">
        <v>10.23</v>
      </c>
      <c r="I353" s="6">
        <v>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14.39</v>
      </c>
      <c r="H354" s="6">
        <v>9.4600000000000009</v>
      </c>
      <c r="I354" s="6">
        <v>0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12.03</v>
      </c>
      <c r="H355" s="6">
        <v>11.43</v>
      </c>
      <c r="I355" s="6">
        <v>0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10.65</v>
      </c>
      <c r="H356" s="6">
        <v>14.42</v>
      </c>
      <c r="I356" s="6">
        <v>0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3.81</v>
      </c>
      <c r="H357" s="6">
        <v>15.36</v>
      </c>
      <c r="I357" s="6">
        <v>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0</v>
      </c>
      <c r="H358" s="6">
        <v>13.95</v>
      </c>
      <c r="I358" s="6">
        <v>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0</v>
      </c>
      <c r="H359" s="6">
        <v>11.46</v>
      </c>
      <c r="I359" s="6">
        <v>0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10.5</v>
      </c>
      <c r="I360" s="6">
        <v>0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10.54</v>
      </c>
      <c r="I361" s="6">
        <v>0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9.66</v>
      </c>
      <c r="I362" s="6">
        <v>0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9.06</v>
      </c>
      <c r="I363" s="6">
        <v>0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8.0399999999999991</v>
      </c>
      <c r="G364" s="6">
        <v>0</v>
      </c>
      <c r="H364" s="6">
        <v>9.0299999999999994</v>
      </c>
      <c r="I364" s="6">
        <v>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>
        <v>13.22</v>
      </c>
      <c r="I365" s="6">
        <v>0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>
        <v>15.4</v>
      </c>
      <c r="I366" s="6">
        <v>0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0</v>
      </c>
      <c r="H367" s="6">
        <v>12.76</v>
      </c>
      <c r="I367" s="6">
        <v>0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0</v>
      </c>
      <c r="G368" s="6">
        <v>6.75</v>
      </c>
      <c r="H368" s="6">
        <v>11.19</v>
      </c>
      <c r="I368" s="6">
        <v>0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0</v>
      </c>
      <c r="G369" s="6">
        <v>10.54</v>
      </c>
      <c r="H369" s="6">
        <v>3.92</v>
      </c>
      <c r="I369" s="6">
        <v>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0</v>
      </c>
      <c r="G370" s="6">
        <v>10.58</v>
      </c>
      <c r="H370" s="6">
        <v>0</v>
      </c>
      <c r="I370" s="6">
        <v>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0</v>
      </c>
      <c r="G371" s="6">
        <v>10.54</v>
      </c>
      <c r="H371" s="6">
        <v>0</v>
      </c>
      <c r="I371" s="6">
        <v>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0</v>
      </c>
      <c r="G372" s="6">
        <v>10.55</v>
      </c>
      <c r="H372" s="6">
        <v>0</v>
      </c>
      <c r="I372" s="6">
        <v>0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0</v>
      </c>
      <c r="G373" s="6">
        <v>10.52</v>
      </c>
      <c r="H373" s="6">
        <v>0</v>
      </c>
      <c r="I373" s="6">
        <v>0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12.38</v>
      </c>
      <c r="G374" s="6">
        <v>10.51</v>
      </c>
      <c r="H374" s="6">
        <v>0</v>
      </c>
      <c r="I374" s="6">
        <v>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17.11</v>
      </c>
      <c r="G375" s="6">
        <v>10.5</v>
      </c>
      <c r="H375" s="6">
        <v>0</v>
      </c>
      <c r="I375" s="6">
        <v>0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9.2899999999999991</v>
      </c>
      <c r="H376" s="7">
        <v>0</v>
      </c>
      <c r="I376" s="19">
        <v>0</v>
      </c>
      <c r="J376" s="20"/>
      <c r="K376" s="19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37.53</v>
      </c>
      <c r="G377" s="9">
        <f t="shared" si="18"/>
        <v>212.10999999999999</v>
      </c>
      <c r="H377" s="9">
        <f t="shared" si="18"/>
        <v>271.13</v>
      </c>
      <c r="I377" s="9">
        <f t="shared" si="18"/>
        <v>31.490000000000002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74.44075500000001</v>
      </c>
      <c r="G378" s="10">
        <f t="shared" si="19"/>
        <v>420.72018499999996</v>
      </c>
      <c r="H378" s="10">
        <f t="shared" si="19"/>
        <v>537.78635499999996</v>
      </c>
      <c r="I378" s="10">
        <f t="shared" si="19"/>
        <v>62.460415000000005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120</v>
      </c>
      <c r="L379" s="9" t="s">
        <v>20</v>
      </c>
      <c r="M379" s="2"/>
    </row>
    <row r="380" spans="1:13" ht="16.5" thickBot="1">
      <c r="A380" s="12">
        <f>A346</f>
        <v>2009</v>
      </c>
      <c r="B380" s="12" t="s">
        <v>21</v>
      </c>
      <c r="C380" s="12"/>
      <c r="D380" s="13">
        <f>SUM(C377:L377)</f>
        <v>552.26</v>
      </c>
      <c r="E380" s="14" t="s">
        <v>17</v>
      </c>
      <c r="F380" s="14"/>
      <c r="G380" s="13">
        <f>D380*1.9835</f>
        <v>1095.40771</v>
      </c>
      <c r="H380" s="14" t="s">
        <v>22</v>
      </c>
      <c r="I380" s="12" t="s">
        <v>23</v>
      </c>
      <c r="J380" s="12"/>
      <c r="K380" s="15">
        <v>67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2"/>
      <c r="F382" s="2" t="s">
        <v>2</v>
      </c>
      <c r="G382" s="2"/>
      <c r="H382" s="2" t="s">
        <v>3</v>
      </c>
      <c r="I382" s="2"/>
      <c r="J382" s="2"/>
      <c r="K382" s="1"/>
      <c r="L382" s="2"/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/>
      <c r="G384" s="6">
        <v>0</v>
      </c>
      <c r="H384" s="6">
        <v>4.3099999999999996</v>
      </c>
      <c r="I384" s="6">
        <v>3.44</v>
      </c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/>
      <c r="G385" s="6">
        <v>0</v>
      </c>
      <c r="H385" s="6">
        <v>6</v>
      </c>
      <c r="I385" s="6">
        <v>0</v>
      </c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>
        <v>0</v>
      </c>
      <c r="G386" s="6">
        <v>0</v>
      </c>
      <c r="H386" s="6">
        <v>10.53</v>
      </c>
      <c r="I386" s="6">
        <v>0</v>
      </c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>
        <v>0</v>
      </c>
      <c r="G387" s="6">
        <v>0</v>
      </c>
      <c r="H387" s="6">
        <v>4.1900000000000004</v>
      </c>
      <c r="I387" s="6">
        <v>0</v>
      </c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0</v>
      </c>
      <c r="H388" s="6">
        <v>0</v>
      </c>
      <c r="I388" s="6">
        <v>0</v>
      </c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0</v>
      </c>
      <c r="H389" s="6">
        <v>0</v>
      </c>
      <c r="I389" s="6">
        <v>0</v>
      </c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0</v>
      </c>
      <c r="H390" s="6">
        <v>0</v>
      </c>
      <c r="I390" s="6">
        <v>0</v>
      </c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0</v>
      </c>
      <c r="H391" s="6">
        <v>3.08</v>
      </c>
      <c r="I391" s="6">
        <v>0</v>
      </c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>
        <v>0</v>
      </c>
      <c r="G392" s="6">
        <v>0</v>
      </c>
      <c r="H392" s="6">
        <v>8.8800000000000008</v>
      </c>
      <c r="I392" s="6">
        <v>0</v>
      </c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>
        <v>0</v>
      </c>
      <c r="G393" s="6">
        <v>0</v>
      </c>
      <c r="H393" s="6">
        <v>8.89</v>
      </c>
      <c r="I393" s="6">
        <v>0</v>
      </c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>
        <v>0</v>
      </c>
      <c r="G394" s="6">
        <v>0</v>
      </c>
      <c r="H394" s="6">
        <v>8.91</v>
      </c>
      <c r="I394" s="6">
        <v>0</v>
      </c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4.41</v>
      </c>
      <c r="H395" s="6">
        <v>8.93</v>
      </c>
      <c r="I395" s="6">
        <v>0</v>
      </c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10.72</v>
      </c>
      <c r="H396" s="6">
        <v>8.91</v>
      </c>
      <c r="I396" s="6">
        <v>0</v>
      </c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10.72</v>
      </c>
      <c r="H397" s="6">
        <v>8.93</v>
      </c>
      <c r="I397" s="6">
        <v>0</v>
      </c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10.75</v>
      </c>
      <c r="H398" s="6">
        <v>8.91</v>
      </c>
      <c r="I398" s="6">
        <v>0</v>
      </c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10.75</v>
      </c>
      <c r="H399" s="6">
        <v>8.83</v>
      </c>
      <c r="I399" s="6">
        <v>0</v>
      </c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8.1999999999999993</v>
      </c>
      <c r="H400" s="6">
        <v>11.64</v>
      </c>
      <c r="I400" s="6">
        <v>0</v>
      </c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7.86</v>
      </c>
      <c r="H401" s="6">
        <v>13.95</v>
      </c>
      <c r="I401" s="6">
        <v>0</v>
      </c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8.82</v>
      </c>
      <c r="H402" s="6">
        <v>11.18</v>
      </c>
      <c r="I402" s="6">
        <v>0</v>
      </c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9.84</v>
      </c>
      <c r="H403" s="6">
        <v>9</v>
      </c>
      <c r="I403" s="6">
        <v>0</v>
      </c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6.15</v>
      </c>
      <c r="H404" s="6">
        <v>9</v>
      </c>
      <c r="I404" s="6">
        <v>0</v>
      </c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0</v>
      </c>
      <c r="G405" s="6">
        <v>0</v>
      </c>
      <c r="H405" s="6">
        <v>8.94</v>
      </c>
      <c r="I405" s="6">
        <v>0</v>
      </c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0</v>
      </c>
      <c r="G406" s="6">
        <v>0</v>
      </c>
      <c r="H406" s="6">
        <v>8.86</v>
      </c>
      <c r="I406" s="6">
        <v>0</v>
      </c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0</v>
      </c>
      <c r="G407" s="6">
        <v>0</v>
      </c>
      <c r="H407" s="6">
        <v>3.36</v>
      </c>
      <c r="I407" s="6">
        <v>0</v>
      </c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0</v>
      </c>
      <c r="G408" s="6">
        <v>3.62</v>
      </c>
      <c r="H408" s="6">
        <v>0</v>
      </c>
      <c r="I408" s="6">
        <v>0</v>
      </c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10.61</v>
      </c>
      <c r="H409" s="6">
        <v>0</v>
      </c>
      <c r="I409" s="6">
        <v>0</v>
      </c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10.62</v>
      </c>
      <c r="H410" s="6">
        <v>0</v>
      </c>
      <c r="I410" s="6">
        <v>0</v>
      </c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10.63</v>
      </c>
      <c r="H411" s="6">
        <v>0</v>
      </c>
      <c r="I411" s="6">
        <v>0</v>
      </c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10.59</v>
      </c>
      <c r="H412" s="6">
        <v>0</v>
      </c>
      <c r="I412" s="6">
        <v>0</v>
      </c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10.57</v>
      </c>
      <c r="H413" s="6">
        <v>5.48</v>
      </c>
      <c r="I413" s="6">
        <v>0</v>
      </c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10.56</v>
      </c>
      <c r="H414" s="7">
        <v>8.56</v>
      </c>
      <c r="I414" s="19">
        <v>0</v>
      </c>
      <c r="J414" s="20"/>
      <c r="K414" s="19" t="s">
        <v>16</v>
      </c>
      <c r="L414" s="5"/>
    </row>
    <row r="415" spans="1:12" ht="15.75">
      <c r="A415" s="2" t="s">
        <v>17</v>
      </c>
      <c r="B415" s="2"/>
      <c r="C415" s="9">
        <f t="shared" ref="C415:L415" si="20">SUM(C384:C414)</f>
        <v>0</v>
      </c>
      <c r="D415" s="9">
        <f t="shared" si="20"/>
        <v>0</v>
      </c>
      <c r="E415" s="9">
        <f t="shared" si="20"/>
        <v>0</v>
      </c>
      <c r="F415" s="9">
        <f t="shared" si="20"/>
        <v>0</v>
      </c>
      <c r="G415" s="9">
        <f t="shared" si="20"/>
        <v>155.41999999999999</v>
      </c>
      <c r="H415" s="9">
        <f t="shared" si="20"/>
        <v>189.27</v>
      </c>
      <c r="I415" s="9">
        <f t="shared" si="20"/>
        <v>3.44</v>
      </c>
      <c r="J415" s="9">
        <f t="shared" si="20"/>
        <v>0</v>
      </c>
      <c r="K415" s="9">
        <f t="shared" si="20"/>
        <v>0</v>
      </c>
      <c r="L415" s="9">
        <f t="shared" si="20"/>
        <v>0</v>
      </c>
    </row>
    <row r="416" spans="1:12" ht="15.75">
      <c r="A416" s="2" t="s">
        <v>18</v>
      </c>
      <c r="B416" s="2"/>
      <c r="C416" s="10">
        <f t="shared" ref="C416:L416" si="21">C415*1.9835</f>
        <v>0</v>
      </c>
      <c r="D416" s="10">
        <f t="shared" si="21"/>
        <v>0</v>
      </c>
      <c r="E416" s="10">
        <f t="shared" si="21"/>
        <v>0</v>
      </c>
      <c r="F416" s="10">
        <f t="shared" si="21"/>
        <v>0</v>
      </c>
      <c r="G416" s="10">
        <f t="shared" si="21"/>
        <v>308.27556999999996</v>
      </c>
      <c r="H416" s="10">
        <f t="shared" si="21"/>
        <v>375.41704500000003</v>
      </c>
      <c r="I416" s="10">
        <f t="shared" si="21"/>
        <v>6.8232400000000002</v>
      </c>
      <c r="J416" s="10">
        <f t="shared" si="21"/>
        <v>0</v>
      </c>
      <c r="K416" s="10">
        <f t="shared" si="21"/>
        <v>0</v>
      </c>
      <c r="L416" s="10">
        <f t="shared" si="21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41</v>
      </c>
      <c r="L417" s="9" t="s">
        <v>20</v>
      </c>
    </row>
    <row r="418" spans="1:12" ht="16.5" thickBot="1">
      <c r="A418" s="12">
        <f>A384</f>
        <v>2010</v>
      </c>
      <c r="B418" s="12" t="s">
        <v>21</v>
      </c>
      <c r="C418" s="12"/>
      <c r="D418" s="13">
        <f>SUM(C415:L415)</f>
        <v>348.13</v>
      </c>
      <c r="E418" s="14" t="s">
        <v>17</v>
      </c>
      <c r="F418" s="14"/>
      <c r="G418" s="13">
        <f>D418*1.9835</f>
        <v>690.51585499999999</v>
      </c>
      <c r="H418" s="14" t="s">
        <v>22</v>
      </c>
      <c r="I418" s="12" t="s">
        <v>23</v>
      </c>
      <c r="J418" s="12"/>
      <c r="K418" s="15">
        <v>52</v>
      </c>
      <c r="L418" s="12" t="s">
        <v>20</v>
      </c>
    </row>
  </sheetData>
  <mergeCells count="1">
    <mergeCell ref="C170:L170"/>
  </mergeCells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abSelected="1" topLeftCell="A114" zoomScaleNormal="100" workbookViewId="0">
      <selection activeCell="J132" sqref="J132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/>
      <c r="G4" s="6">
        <v>11.82</v>
      </c>
      <c r="H4" s="6">
        <v>13.4</v>
      </c>
      <c r="I4" s="6"/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/>
      <c r="G5" s="6">
        <v>12.33</v>
      </c>
      <c r="H5" s="6">
        <v>13.8</v>
      </c>
      <c r="I5" s="6"/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/>
      <c r="G6" s="6">
        <v>12.67</v>
      </c>
      <c r="H6" s="6">
        <v>11.91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/>
      <c r="G7" s="6">
        <v>13.03</v>
      </c>
      <c r="H7" s="6">
        <v>10.02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/>
      <c r="G8" s="6">
        <v>16.07</v>
      </c>
      <c r="H8" s="6">
        <v>8.82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/>
      <c r="G9" s="6">
        <v>6.59</v>
      </c>
      <c r="H9" s="6">
        <v>8.8000000000000007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/>
      <c r="G10" s="6">
        <v>0</v>
      </c>
      <c r="H10" s="6">
        <v>8.81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/>
      <c r="G11" s="6">
        <v>0</v>
      </c>
      <c r="H11" s="6">
        <v>8.83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/>
      <c r="G12" s="6">
        <v>0</v>
      </c>
      <c r="H12" s="6">
        <v>8.84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/>
      <c r="G13" s="6">
        <v>0</v>
      </c>
      <c r="H13" s="6">
        <v>3.22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/>
      <c r="G14" s="6">
        <v>0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/>
      <c r="G15" s="6">
        <v>0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/>
      <c r="G16" s="6">
        <v>8.5500000000000007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/>
      <c r="G17" s="6">
        <v>13.67</v>
      </c>
      <c r="H17" s="6">
        <v>0.47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/>
      <c r="G18" s="6">
        <v>14.63</v>
      </c>
      <c r="H18" s="6">
        <v>12.12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/>
      <c r="G19" s="6">
        <v>13.67</v>
      </c>
      <c r="H19" s="6">
        <v>15.02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/>
      <c r="G20" s="6">
        <v>12.91</v>
      </c>
      <c r="H20" s="6">
        <v>16.03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/>
      <c r="G21" s="6">
        <v>13.89</v>
      </c>
      <c r="H21" s="6">
        <v>16.18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/>
      <c r="G22" s="6">
        <v>15.58</v>
      </c>
      <c r="H22" s="6">
        <v>12.15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/>
      <c r="G23" s="6">
        <v>15.95</v>
      </c>
      <c r="H23" s="6">
        <v>3.02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/>
      <c r="G24" s="6">
        <v>17.03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/>
      <c r="G25" s="6">
        <v>18.079999999999998</v>
      </c>
      <c r="H25" s="6">
        <v>0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/>
      <c r="G26" s="6">
        <v>14.76</v>
      </c>
      <c r="H26" s="6">
        <v>4.0999999999999996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/>
      <c r="G27" s="6">
        <v>10.84</v>
      </c>
      <c r="H27" s="6">
        <v>10.17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/>
      <c r="F28" s="6"/>
      <c r="G28" s="6">
        <v>10.220000000000001</v>
      </c>
      <c r="H28" s="6">
        <v>11.18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/>
      <c r="F29" s="6"/>
      <c r="G29" s="6">
        <v>11.88</v>
      </c>
      <c r="H29" s="6">
        <v>12.75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/>
      <c r="F30" s="6"/>
      <c r="G30" s="6">
        <v>14.71</v>
      </c>
      <c r="H30" s="6">
        <v>11.25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/>
      <c r="F31" s="6"/>
      <c r="G31" s="6">
        <v>15.06</v>
      </c>
      <c r="H31" s="6">
        <v>10.28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/>
      <c r="F32" s="6">
        <v>6.67</v>
      </c>
      <c r="G32" s="6">
        <v>14.55</v>
      </c>
      <c r="H32" s="6">
        <v>8.8699999999999992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/>
      <c r="F33" s="6">
        <v>12.97</v>
      </c>
      <c r="G33" s="6">
        <v>12.7</v>
      </c>
      <c r="H33" s="6">
        <v>2.97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11.9</v>
      </c>
      <c r="H34" s="7"/>
      <c r="I34" s="19"/>
      <c r="J34" s="20"/>
      <c r="K34" s="19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19.64</v>
      </c>
      <c r="G35" s="9">
        <f t="shared" si="0"/>
        <v>333.08999999999992</v>
      </c>
      <c r="H35" s="9">
        <f t="shared" si="0"/>
        <v>243.01000000000002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38.955940000000005</v>
      </c>
      <c r="G36" s="10">
        <f t="shared" si="1"/>
        <v>660.68401499999982</v>
      </c>
      <c r="H36" s="10">
        <f t="shared" si="1"/>
        <v>482.01033500000005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v>52</v>
      </c>
      <c r="L37" s="9" t="s">
        <v>20</v>
      </c>
    </row>
    <row r="38" spans="1:12" ht="16.5" thickBot="1">
      <c r="A38" s="12">
        <f>A4</f>
        <v>2011</v>
      </c>
      <c r="B38" s="12" t="s">
        <v>21</v>
      </c>
      <c r="C38" s="12"/>
      <c r="D38" s="13">
        <f>SUM(C35:L35)</f>
        <v>595.7399999999999</v>
      </c>
      <c r="E38" s="14" t="s">
        <v>17</v>
      </c>
      <c r="F38" s="14"/>
      <c r="G38" s="13">
        <f>D38*1.9835</f>
        <v>1181.6502899999998</v>
      </c>
      <c r="H38" s="14" t="s">
        <v>22</v>
      </c>
      <c r="I38" s="12" t="s">
        <v>23</v>
      </c>
      <c r="J38" s="12"/>
      <c r="K38" s="15">
        <v>63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2"/>
      <c r="F41" s="2" t="s">
        <v>2</v>
      </c>
      <c r="G41" s="2"/>
      <c r="H41" s="2" t="s">
        <v>3</v>
      </c>
      <c r="I41" s="2"/>
      <c r="J41" s="2"/>
      <c r="K41" s="1"/>
      <c r="L41" s="2"/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/>
      <c r="G43" s="6">
        <v>11.4</v>
      </c>
      <c r="H43" s="6">
        <v>15.6</v>
      </c>
      <c r="I43" s="6"/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/>
      <c r="G44" s="6">
        <v>11.5</v>
      </c>
      <c r="H44" s="6">
        <v>16.2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/>
      <c r="G45" s="6">
        <v>11.8</v>
      </c>
      <c r="H45" s="6">
        <v>15.8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>
        <v>9.3000000000000007</v>
      </c>
      <c r="G46" s="6">
        <v>11.9</v>
      </c>
      <c r="H46" s="6">
        <v>15.6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>
        <v>9.6</v>
      </c>
      <c r="G47" s="6">
        <v>14</v>
      </c>
      <c r="H47" s="6">
        <v>15.5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9.6</v>
      </c>
      <c r="G48" s="6">
        <v>15.1</v>
      </c>
      <c r="H48" s="6">
        <v>15.4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8.1999999999999993</v>
      </c>
      <c r="G49" s="6">
        <v>13.9</v>
      </c>
      <c r="H49" s="6">
        <v>16.2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5.8</v>
      </c>
      <c r="G50" s="6">
        <v>13.2</v>
      </c>
      <c r="H50" s="6">
        <v>16.600000000000001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0</v>
      </c>
      <c r="G51" s="6">
        <v>13.2</v>
      </c>
      <c r="H51" s="6">
        <v>16.8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0</v>
      </c>
      <c r="G52" s="6">
        <v>13.2</v>
      </c>
      <c r="H52" s="6">
        <v>16.2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0</v>
      </c>
      <c r="G53" s="6">
        <v>13.2</v>
      </c>
      <c r="H53" s="6">
        <v>15.6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0.61</v>
      </c>
      <c r="G54" s="6">
        <v>13.1</v>
      </c>
      <c r="H54" s="6">
        <v>14.3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8.5</v>
      </c>
      <c r="G55" s="6">
        <v>13.1</v>
      </c>
      <c r="H55" s="6">
        <v>13.9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10.199999999999999</v>
      </c>
      <c r="G56" s="6">
        <v>13.1</v>
      </c>
      <c r="H56" s="6">
        <v>13.3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10.5</v>
      </c>
      <c r="G57" s="6">
        <v>13</v>
      </c>
      <c r="H57" s="6">
        <v>15.1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9.6</v>
      </c>
      <c r="G58" s="6">
        <v>13.9</v>
      </c>
      <c r="H58" s="6">
        <v>16.399999999999999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9</v>
      </c>
      <c r="G59" s="6">
        <v>15.2</v>
      </c>
      <c r="H59" s="6">
        <v>9.1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9</v>
      </c>
      <c r="G60" s="6">
        <v>15</v>
      </c>
      <c r="H60" s="6">
        <v>0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10.4</v>
      </c>
      <c r="G61" s="6">
        <v>16.8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10.7</v>
      </c>
      <c r="G62" s="6">
        <v>17.8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10.4</v>
      </c>
      <c r="G63" s="6">
        <v>15.2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10.1</v>
      </c>
      <c r="G64" s="6">
        <v>14.9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10.1</v>
      </c>
      <c r="G65" s="6">
        <v>15.1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10.1</v>
      </c>
      <c r="G66" s="6">
        <v>15.2</v>
      </c>
      <c r="H66" s="6">
        <v>0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10.5</v>
      </c>
      <c r="G67" s="6">
        <v>15.2</v>
      </c>
      <c r="H67" s="6">
        <v>0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10.9</v>
      </c>
      <c r="G68" s="6">
        <v>15.3</v>
      </c>
      <c r="H68" s="6">
        <v>2.9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11.5</v>
      </c>
      <c r="G69" s="6">
        <v>15.1</v>
      </c>
      <c r="H69" s="6">
        <v>14.5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11.8</v>
      </c>
      <c r="G70" s="6">
        <v>15.1</v>
      </c>
      <c r="H70" s="6">
        <v>15.7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10.6</v>
      </c>
      <c r="G71" s="6">
        <v>15.1</v>
      </c>
      <c r="H71" s="6">
        <v>15.7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/>
      <c r="F72" s="6">
        <v>11.8</v>
      </c>
      <c r="G72" s="6">
        <v>15.6</v>
      </c>
      <c r="H72" s="6">
        <v>15.7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/>
      <c r="F73" s="8" t="s">
        <v>16</v>
      </c>
      <c r="G73" s="6">
        <v>15.6</v>
      </c>
      <c r="H73" s="7">
        <v>9.1999999999999993</v>
      </c>
      <c r="I73" s="19"/>
      <c r="J73" s="20"/>
      <c r="K73" s="19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228.81</v>
      </c>
      <c r="G74" s="9">
        <f t="shared" si="2"/>
        <v>440.80000000000007</v>
      </c>
      <c r="H74" s="9">
        <f t="shared" si="2"/>
        <v>331.29999999999995</v>
      </c>
      <c r="I74" s="9">
        <f t="shared" si="2"/>
        <v>0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453.84463500000004</v>
      </c>
      <c r="G75" s="10">
        <f t="shared" si="3"/>
        <v>874.32680000000016</v>
      </c>
      <c r="H75" s="10">
        <f t="shared" si="3"/>
        <v>657.1335499999999</v>
      </c>
      <c r="I75" s="10">
        <f t="shared" si="3"/>
        <v>0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11">
        <v>78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1000.9100000000001</v>
      </c>
      <c r="E77" s="14" t="s">
        <v>17</v>
      </c>
      <c r="F77" s="14"/>
      <c r="G77" s="13">
        <f>D77*1.9835</f>
        <v>1985.3049850000002</v>
      </c>
      <c r="H77" s="14" t="s">
        <v>22</v>
      </c>
      <c r="I77" s="12" t="s">
        <v>23</v>
      </c>
      <c r="J77" s="12"/>
      <c r="K77" s="15">
        <v>89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2"/>
      <c r="F80" s="2" t="s">
        <v>2</v>
      </c>
      <c r="G80" s="2"/>
      <c r="H80" s="2" t="s">
        <v>3</v>
      </c>
      <c r="I80" s="2"/>
      <c r="J80" s="2"/>
      <c r="K80" s="1"/>
      <c r="L80" s="2"/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12.57</v>
      </c>
      <c r="H82" s="6">
        <v>0.81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13.33</v>
      </c>
      <c r="H83" s="6">
        <v>5.66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12.09</v>
      </c>
      <c r="H84" s="6">
        <v>5.69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11.32</v>
      </c>
      <c r="H85" s="6">
        <v>5.68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10.29</v>
      </c>
      <c r="H86" s="6">
        <v>5.66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8.9700000000000006</v>
      </c>
      <c r="H87" s="6">
        <v>5.65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8.92</v>
      </c>
      <c r="H88" s="6">
        <v>4.16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8.8800000000000008</v>
      </c>
      <c r="H89" s="6">
        <v>2.25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8.57</v>
      </c>
      <c r="H90" s="6">
        <v>3.58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8.4</v>
      </c>
      <c r="H91" s="6">
        <v>4.26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7.94</v>
      </c>
      <c r="H92" s="6">
        <v>4.79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7.5</v>
      </c>
      <c r="H93" s="6">
        <v>2.96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7.49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7.51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7.49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6.85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7.12</v>
      </c>
      <c r="H98" s="6">
        <v>0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7.76</v>
      </c>
      <c r="H99" s="6">
        <v>2.0699999999999998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6.95</v>
      </c>
      <c r="H100" s="6">
        <v>8.7799999999999994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6.42</v>
      </c>
      <c r="H101" s="6">
        <v>7.62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>
        <v>10.89</v>
      </c>
      <c r="G102" s="6">
        <v>6.37</v>
      </c>
      <c r="H102" s="6">
        <v>6.09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6.43</v>
      </c>
      <c r="H103" s="6">
        <v>5.51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6.12</v>
      </c>
      <c r="H104" s="6">
        <v>5.44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/>
      <c r="G105" s="6">
        <v>5.99</v>
      </c>
      <c r="H105" s="6">
        <v>5.35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/>
      <c r="G106" s="6">
        <v>6.03</v>
      </c>
      <c r="H106" s="6">
        <v>5.35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6"/>
      <c r="G107" s="6">
        <v>6</v>
      </c>
      <c r="H107" s="6">
        <v>8.5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/>
      <c r="G108" s="6">
        <v>5.58</v>
      </c>
      <c r="H108" s="6">
        <v>8.5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/>
      <c r="G109" s="6">
        <v>5.93</v>
      </c>
      <c r="H109" s="6">
        <v>8.8000000000000007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/>
      <c r="G110" s="6">
        <v>4.92</v>
      </c>
      <c r="H110" s="6">
        <v>8.76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/>
      <c r="G111" s="6">
        <v>0</v>
      </c>
      <c r="H111" s="6">
        <v>7.49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8"/>
      <c r="G112" s="6">
        <v>0</v>
      </c>
      <c r="H112" s="7">
        <v>0</v>
      </c>
      <c r="I112" s="19"/>
      <c r="J112" s="20"/>
      <c r="K112" s="19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10.89</v>
      </c>
      <c r="G113" s="9">
        <f t="shared" si="4"/>
        <v>229.74</v>
      </c>
      <c r="H113" s="9">
        <f t="shared" si="4"/>
        <v>139.41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21.600315000000002</v>
      </c>
      <c r="G114" s="10">
        <f t="shared" si="5"/>
        <v>455.68929000000003</v>
      </c>
      <c r="H114" s="10">
        <f t="shared" si="5"/>
        <v>276.51973500000003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11">
        <v>54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380.03999999999996</v>
      </c>
      <c r="E116" s="14" t="s">
        <v>17</v>
      </c>
      <c r="F116" s="14"/>
      <c r="G116" s="13">
        <f>D116*1.9835</f>
        <v>753.80933999999991</v>
      </c>
      <c r="H116" s="14" t="s">
        <v>22</v>
      </c>
      <c r="I116" s="12" t="s">
        <v>23</v>
      </c>
      <c r="J116" s="12"/>
      <c r="K116" s="15">
        <v>61</v>
      </c>
      <c r="L116" s="12" t="s">
        <v>20</v>
      </c>
    </row>
    <row r="118" spans="1:12" ht="15.75">
      <c r="A118" s="1" t="s">
        <v>0</v>
      </c>
      <c r="B118" s="2"/>
      <c r="C118" s="2"/>
      <c r="D118" s="16"/>
      <c r="E118" s="1"/>
      <c r="F118" s="1"/>
      <c r="G118" s="1"/>
      <c r="H118" s="16"/>
      <c r="I118" s="1"/>
      <c r="J118" s="2"/>
      <c r="K118" s="2"/>
      <c r="L118" s="2"/>
    </row>
    <row r="119" spans="1:12" ht="15.75">
      <c r="A119" s="2" t="s">
        <v>1</v>
      </c>
      <c r="B119" s="2"/>
      <c r="C119" s="2"/>
      <c r="D119" s="2"/>
      <c r="E119" s="2"/>
      <c r="F119" s="2" t="s">
        <v>2</v>
      </c>
      <c r="G119" s="2"/>
      <c r="H119" s="2" t="s">
        <v>3</v>
      </c>
      <c r="I119" s="2"/>
      <c r="J119" s="2"/>
      <c r="K119" s="1"/>
      <c r="L119" s="2"/>
    </row>
    <row r="120" spans="1:12" ht="16.5" thickBot="1">
      <c r="A120" s="3" t="s">
        <v>4</v>
      </c>
      <c r="B120" s="3" t="s">
        <v>5</v>
      </c>
      <c r="C120" s="4" t="s">
        <v>6</v>
      </c>
      <c r="D120" s="4" t="s">
        <v>7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</row>
    <row r="121" spans="1:12" ht="16.5" thickTop="1">
      <c r="A121" s="1">
        <v>2014</v>
      </c>
      <c r="B121" s="5">
        <v>1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</row>
    <row r="122" spans="1:12" ht="15.75">
      <c r="A122" s="2"/>
      <c r="B122" s="5">
        <v>2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</row>
    <row r="123" spans="1:12" ht="15.75">
      <c r="A123" s="2"/>
      <c r="B123" s="5">
        <v>3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</row>
    <row r="124" spans="1:12" ht="15.75">
      <c r="A124" s="2"/>
      <c r="B124" s="5">
        <v>4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</row>
    <row r="125" spans="1:12" ht="15.75">
      <c r="A125" s="2"/>
      <c r="B125" s="5">
        <v>5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</row>
    <row r="126" spans="1:12" ht="15.75">
      <c r="A126" s="2"/>
      <c r="B126" s="5">
        <v>6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</row>
    <row r="127" spans="1:12" ht="15.75">
      <c r="A127" s="2"/>
      <c r="B127" s="5">
        <v>7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</row>
    <row r="128" spans="1:12" ht="15.75">
      <c r="A128" s="2"/>
      <c r="B128" s="5">
        <v>8</v>
      </c>
      <c r="C128" s="6"/>
      <c r="D128" s="6"/>
      <c r="E128" s="6"/>
      <c r="F128" s="6"/>
      <c r="G128" s="6"/>
      <c r="H128" s="6"/>
      <c r="I128" s="6"/>
      <c r="J128" s="6"/>
      <c r="K128" s="6"/>
      <c r="L128" s="7"/>
    </row>
    <row r="129" spans="1:12" ht="15.75">
      <c r="A129" s="2"/>
      <c r="B129" s="5">
        <v>9</v>
      </c>
      <c r="C129" s="6"/>
      <c r="D129" s="6"/>
      <c r="E129" s="6"/>
      <c r="F129" s="6"/>
      <c r="G129" s="6"/>
      <c r="H129" s="6"/>
      <c r="I129" s="6"/>
      <c r="J129" s="6"/>
      <c r="K129" s="6"/>
      <c r="L129" s="7"/>
    </row>
    <row r="130" spans="1:12" ht="15.75">
      <c r="A130" s="2"/>
      <c r="B130" s="5">
        <v>10</v>
      </c>
      <c r="C130" s="6"/>
      <c r="D130" s="6"/>
      <c r="E130" s="6"/>
      <c r="F130" s="6"/>
      <c r="G130" s="6"/>
      <c r="H130" s="6"/>
      <c r="I130" s="6"/>
      <c r="J130" s="6"/>
      <c r="K130" s="6"/>
      <c r="L130" s="7"/>
    </row>
    <row r="131" spans="1:12" ht="15.75">
      <c r="A131" s="2"/>
      <c r="B131" s="5">
        <v>11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</row>
    <row r="132" spans="1:12" ht="15.75">
      <c r="A132" s="2"/>
      <c r="B132" s="5">
        <v>12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</row>
    <row r="133" spans="1:12" ht="15.75">
      <c r="A133" s="2"/>
      <c r="B133" s="5">
        <v>13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</row>
    <row r="134" spans="1:12" ht="15.75">
      <c r="A134" s="2"/>
      <c r="B134" s="5">
        <v>14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</row>
    <row r="135" spans="1:12" ht="15.75">
      <c r="A135" s="2"/>
      <c r="B135" s="5">
        <v>15</v>
      </c>
      <c r="C135" s="6"/>
      <c r="D135" s="6"/>
      <c r="E135" s="6"/>
      <c r="F135" s="6"/>
      <c r="G135" s="6"/>
      <c r="H135" s="6"/>
      <c r="I135" s="6"/>
      <c r="J135" s="6"/>
      <c r="K135" s="6"/>
      <c r="L135" s="7"/>
    </row>
    <row r="136" spans="1:12" ht="15.75">
      <c r="A136" s="2"/>
      <c r="B136" s="5">
        <v>16</v>
      </c>
      <c r="C136" s="6"/>
      <c r="D136" s="6"/>
      <c r="E136" s="6"/>
      <c r="F136" s="23" t="s">
        <v>47</v>
      </c>
      <c r="G136" s="23"/>
      <c r="H136" s="23"/>
      <c r="I136" s="23"/>
      <c r="J136" s="6"/>
      <c r="K136" s="6"/>
      <c r="L136" s="7"/>
    </row>
    <row r="137" spans="1:12" ht="15.75">
      <c r="A137" s="2"/>
      <c r="B137" s="5">
        <v>17</v>
      </c>
      <c r="C137" s="6"/>
      <c r="D137" s="6"/>
      <c r="E137" s="6"/>
      <c r="F137" s="6"/>
      <c r="G137" s="6"/>
      <c r="H137" s="6"/>
      <c r="I137" s="6"/>
      <c r="J137" s="6"/>
      <c r="K137" s="6"/>
      <c r="L137" s="7"/>
    </row>
    <row r="138" spans="1:12" ht="15.75">
      <c r="A138" s="2"/>
      <c r="B138" s="5">
        <v>18</v>
      </c>
      <c r="C138" s="6"/>
      <c r="D138" s="6"/>
      <c r="E138" s="6"/>
      <c r="F138" s="6"/>
      <c r="G138" s="6"/>
      <c r="H138" s="6"/>
      <c r="I138" s="6"/>
      <c r="J138" s="6"/>
      <c r="K138" s="6"/>
      <c r="L138" s="7"/>
    </row>
    <row r="139" spans="1:12" ht="15.75">
      <c r="A139" s="2"/>
      <c r="B139" s="5">
        <v>19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</row>
    <row r="140" spans="1:12" ht="15.75">
      <c r="A140" s="2"/>
      <c r="B140" s="5">
        <v>20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</row>
    <row r="141" spans="1:12" ht="15.75">
      <c r="A141" s="2"/>
      <c r="B141" s="5">
        <v>21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</row>
    <row r="142" spans="1:12" ht="15.75">
      <c r="A142" s="2"/>
      <c r="B142" s="5">
        <v>22</v>
      </c>
      <c r="C142" s="6"/>
      <c r="D142" s="6"/>
      <c r="E142" s="6"/>
      <c r="F142" s="6"/>
      <c r="G142" s="6"/>
      <c r="H142" s="6"/>
      <c r="I142" s="6"/>
      <c r="J142" s="6"/>
      <c r="K142" s="6"/>
      <c r="L142" s="7"/>
    </row>
    <row r="143" spans="1:12" ht="15.75">
      <c r="A143" s="2"/>
      <c r="B143" s="5">
        <v>23</v>
      </c>
      <c r="C143" s="6"/>
      <c r="D143" s="6"/>
      <c r="E143" s="6"/>
      <c r="F143" s="6"/>
      <c r="G143" s="6"/>
      <c r="H143" s="6"/>
      <c r="I143" s="6"/>
      <c r="J143" s="6"/>
      <c r="K143" s="6"/>
      <c r="L143" s="7"/>
    </row>
    <row r="144" spans="1:12" ht="15.75">
      <c r="A144" s="2"/>
      <c r="B144" s="5">
        <v>24</v>
      </c>
      <c r="C144" s="6"/>
      <c r="D144" s="6"/>
      <c r="E144" s="6"/>
      <c r="F144" s="6"/>
      <c r="G144" s="6"/>
      <c r="H144" s="6"/>
      <c r="I144" s="6"/>
      <c r="J144" s="6"/>
      <c r="K144" s="6"/>
      <c r="L144" s="7"/>
    </row>
    <row r="145" spans="1:12" ht="15.75">
      <c r="A145" s="2"/>
      <c r="B145" s="5">
        <v>25</v>
      </c>
      <c r="C145" s="6"/>
      <c r="D145" s="6"/>
      <c r="E145" s="6"/>
      <c r="F145" s="6"/>
      <c r="G145" s="6"/>
      <c r="H145" s="6"/>
      <c r="I145" s="6"/>
      <c r="J145" s="6"/>
      <c r="K145" s="6"/>
      <c r="L145" s="7"/>
    </row>
    <row r="146" spans="1:12" ht="15.75">
      <c r="A146" s="2"/>
      <c r="B146" s="5">
        <v>26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</row>
    <row r="147" spans="1:12" ht="15.75">
      <c r="A147" s="2"/>
      <c r="B147" s="5">
        <v>27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</row>
    <row r="148" spans="1:12" ht="15.75">
      <c r="A148" s="2"/>
      <c r="B148" s="5">
        <v>28</v>
      </c>
      <c r="C148" s="6"/>
      <c r="D148" s="6"/>
      <c r="E148" s="6"/>
      <c r="F148" s="6"/>
      <c r="G148" s="6"/>
      <c r="H148" s="6"/>
      <c r="I148" s="6"/>
      <c r="J148" s="6"/>
      <c r="K148" s="6"/>
      <c r="L148" s="7"/>
    </row>
    <row r="149" spans="1:12" ht="15.75">
      <c r="A149" s="2"/>
      <c r="B149" s="5">
        <v>29</v>
      </c>
      <c r="C149" s="6"/>
      <c r="D149" s="6"/>
      <c r="E149" s="6"/>
      <c r="F149" s="6"/>
      <c r="G149" s="6"/>
      <c r="H149" s="6"/>
      <c r="I149" s="6"/>
      <c r="J149" s="6"/>
      <c r="K149" s="6"/>
      <c r="L149" s="7"/>
    </row>
    <row r="150" spans="1:12" ht="15.75">
      <c r="A150" s="2"/>
      <c r="B150" s="5">
        <v>30</v>
      </c>
      <c r="C150" s="6"/>
      <c r="D150" s="6"/>
      <c r="E150" s="6"/>
      <c r="F150" s="6"/>
      <c r="G150" s="6"/>
      <c r="H150" s="6"/>
      <c r="I150" s="6"/>
      <c r="J150" s="6"/>
      <c r="K150" s="6"/>
      <c r="L150" s="7"/>
    </row>
    <row r="151" spans="1:12" ht="15.75">
      <c r="A151" s="2"/>
      <c r="B151" s="5">
        <v>31</v>
      </c>
      <c r="C151" s="7"/>
      <c r="D151" s="8" t="s">
        <v>16</v>
      </c>
      <c r="E151" s="7"/>
      <c r="F151" s="8"/>
      <c r="G151" s="6"/>
      <c r="H151" s="7"/>
      <c r="I151" s="19"/>
      <c r="J151" s="20"/>
      <c r="K151" s="19" t="s">
        <v>16</v>
      </c>
      <c r="L151" s="5"/>
    </row>
    <row r="152" spans="1:12" ht="15.75">
      <c r="A152" s="2" t="s">
        <v>17</v>
      </c>
      <c r="B152" s="2"/>
      <c r="C152" s="9">
        <f t="shared" ref="C152:L152" si="6">SUM(C121:C151)</f>
        <v>0</v>
      </c>
      <c r="D152" s="9">
        <f t="shared" si="6"/>
        <v>0</v>
      </c>
      <c r="E152" s="9">
        <f t="shared" si="6"/>
        <v>0</v>
      </c>
      <c r="F152" s="9">
        <f t="shared" si="6"/>
        <v>0</v>
      </c>
      <c r="G152" s="9">
        <f t="shared" si="6"/>
        <v>0</v>
      </c>
      <c r="H152" s="9">
        <f t="shared" si="6"/>
        <v>0</v>
      </c>
      <c r="I152" s="9">
        <f t="shared" si="6"/>
        <v>0</v>
      </c>
      <c r="J152" s="9">
        <f t="shared" si="6"/>
        <v>0</v>
      </c>
      <c r="K152" s="9">
        <f t="shared" si="6"/>
        <v>0</v>
      </c>
      <c r="L152" s="9">
        <f t="shared" si="6"/>
        <v>0</v>
      </c>
    </row>
    <row r="153" spans="1:12" ht="15.75">
      <c r="A153" s="2" t="s">
        <v>18</v>
      </c>
      <c r="B153" s="2"/>
      <c r="C153" s="10">
        <f t="shared" ref="C153:L153" si="7">C152*1.9835</f>
        <v>0</v>
      </c>
      <c r="D153" s="10">
        <f t="shared" si="7"/>
        <v>0</v>
      </c>
      <c r="E153" s="10">
        <f t="shared" si="7"/>
        <v>0</v>
      </c>
      <c r="F153" s="10">
        <f t="shared" si="7"/>
        <v>0</v>
      </c>
      <c r="G153" s="10">
        <f t="shared" si="7"/>
        <v>0</v>
      </c>
      <c r="H153" s="10">
        <f t="shared" si="7"/>
        <v>0</v>
      </c>
      <c r="I153" s="10">
        <f t="shared" si="7"/>
        <v>0</v>
      </c>
      <c r="J153" s="10">
        <f t="shared" si="7"/>
        <v>0</v>
      </c>
      <c r="K153" s="10">
        <f t="shared" si="7"/>
        <v>0</v>
      </c>
      <c r="L153" s="10">
        <f t="shared" si="7"/>
        <v>0</v>
      </c>
    </row>
    <row r="154" spans="1:12" ht="15.75">
      <c r="A154" s="2"/>
      <c r="B154" s="2"/>
      <c r="C154" s="9"/>
      <c r="D154" s="9"/>
      <c r="E154" s="9"/>
      <c r="F154" s="9"/>
      <c r="G154" s="9"/>
      <c r="H154" s="9"/>
      <c r="I154" s="9" t="s">
        <v>19</v>
      </c>
      <c r="J154" s="9"/>
      <c r="K154" s="11">
        <v>0</v>
      </c>
      <c r="L154" s="9" t="s">
        <v>20</v>
      </c>
    </row>
    <row r="155" spans="1:12" ht="16.5" thickBot="1">
      <c r="A155" s="12">
        <f>A121</f>
        <v>2014</v>
      </c>
      <c r="B155" s="12" t="s">
        <v>21</v>
      </c>
      <c r="C155" s="12"/>
      <c r="D155" s="13">
        <f>SUM(C152:L152)</f>
        <v>0</v>
      </c>
      <c r="E155" s="14" t="s">
        <v>17</v>
      </c>
      <c r="F155" s="14"/>
      <c r="G155" s="13">
        <f>D155*1.9835</f>
        <v>0</v>
      </c>
      <c r="H155" s="14" t="s">
        <v>22</v>
      </c>
      <c r="I155" s="12" t="s">
        <v>23</v>
      </c>
      <c r="J155" s="12"/>
      <c r="K155" s="15">
        <v>0</v>
      </c>
      <c r="L155" s="12" t="s">
        <v>20</v>
      </c>
    </row>
  </sheetData>
  <pageMargins left="0.7" right="0.7" top="0.75" bottom="0.7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Walzem, Vincent P</cp:lastModifiedBy>
  <cp:lastPrinted>2012-01-11T14:40:59Z</cp:lastPrinted>
  <dcterms:created xsi:type="dcterms:W3CDTF">2003-03-04T20:29:37Z</dcterms:created>
  <dcterms:modified xsi:type="dcterms:W3CDTF">2014-11-14T16:11:27Z</dcterms:modified>
</cp:coreProperties>
</file>